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ea 2017-18\TFG 2017-18\2017-18-TFG\Reglamento\llevado a junta de facultad\"/>
    </mc:Choice>
  </mc:AlternateContent>
  <bookViews>
    <workbookView xWindow="0" yWindow="0" windowWidth="19200" windowHeight="9735" activeTab="2"/>
  </bookViews>
  <sheets>
    <sheet name="Memoria (30%)" sheetId="2" r:id="rId1"/>
    <sheet name="Exposición (30%)" sheetId="5" r:id="rId2"/>
    <sheet name="Defensa (30%)" sheetId="6" r:id="rId3"/>
    <sheet name="global" sheetId="7" r:id="rId4"/>
    <sheet name="Formato calificación SR" sheetId="8" r:id="rId5"/>
  </sheets>
  <definedNames>
    <definedName name="_xlnm.Print_Area" localSheetId="2">'Defensa (30%)'!$A$8:$G$20</definedName>
    <definedName name="_xlnm.Print_Area" localSheetId="1">'Exposición (30%)'!$A$8:$G$38</definedName>
    <definedName name="_xlnm.Print_Area" localSheetId="0">'Memoria (30%)'!$A$9:$E$23</definedName>
  </definedNames>
  <calcPr calcId="152511" concurrentCalc="0"/>
</workbook>
</file>

<file path=xl/calcChain.xml><?xml version="1.0" encoding="utf-8"?>
<calcChain xmlns="http://schemas.openxmlformats.org/spreadsheetml/2006/main">
  <c r="F10" i="2" l="1"/>
  <c r="G10" i="2"/>
  <c r="H10" i="2"/>
  <c r="I10" i="2"/>
  <c r="F24" i="2"/>
  <c r="G24" i="2"/>
  <c r="H24" i="2"/>
  <c r="I24" i="2"/>
  <c r="F30" i="2"/>
  <c r="G30" i="2"/>
  <c r="H30" i="2"/>
  <c r="I30" i="2"/>
  <c r="F39" i="2"/>
  <c r="G39" i="2"/>
  <c r="H39" i="2"/>
  <c r="I39" i="2"/>
  <c r="F44" i="2"/>
  <c r="G44" i="2"/>
  <c r="H44" i="2"/>
  <c r="I44" i="2"/>
  <c r="F52" i="2"/>
  <c r="G52" i="2"/>
  <c r="H52" i="2"/>
  <c r="I52" i="2"/>
  <c r="F61" i="2"/>
  <c r="G61" i="2"/>
  <c r="H61" i="2"/>
  <c r="I61" i="2"/>
  <c r="F76" i="2"/>
  <c r="G76" i="2"/>
  <c r="H76" i="2"/>
  <c r="I76" i="2"/>
  <c r="F83" i="2"/>
  <c r="G83" i="2"/>
  <c r="H83" i="2"/>
  <c r="I83" i="2"/>
  <c r="I86" i="2"/>
  <c r="I88" i="2"/>
  <c r="I11" i="2"/>
  <c r="C6" i="7"/>
  <c r="C5" i="7"/>
  <c r="C5" i="6"/>
  <c r="C4" i="6"/>
  <c r="C5" i="5"/>
  <c r="C4" i="5"/>
  <c r="E48" i="8"/>
  <c r="C42" i="8"/>
  <c r="H41" i="8"/>
  <c r="H40" i="8"/>
  <c r="H28" i="8"/>
  <c r="C33" i="8"/>
  <c r="C22" i="8"/>
  <c r="H32" i="8"/>
  <c r="H31" i="8"/>
  <c r="H30" i="8"/>
  <c r="H29" i="8"/>
  <c r="H21" i="8"/>
  <c r="H20" i="8"/>
  <c r="H19" i="8"/>
  <c r="H18" i="8"/>
  <c r="H17" i="8"/>
  <c r="H16" i="8"/>
  <c r="H14" i="8"/>
  <c r="H15" i="8"/>
  <c r="H13" i="8"/>
  <c r="H42" i="8"/>
  <c r="H43" i="8"/>
  <c r="H22" i="8"/>
  <c r="H23" i="8"/>
  <c r="H33" i="8"/>
  <c r="H34" i="8"/>
  <c r="C49" i="8"/>
  <c r="E49" i="8"/>
  <c r="E50" i="8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62" i="2"/>
  <c r="I48" i="2"/>
  <c r="I28" i="2"/>
  <c r="I20" i="2"/>
  <c r="I14" i="2"/>
  <c r="F15" i="7"/>
  <c r="F9" i="6"/>
  <c r="H28" i="5"/>
  <c r="H20" i="5"/>
  <c r="G20" i="5"/>
  <c r="F20" i="5"/>
  <c r="G9" i="6"/>
  <c r="H9" i="6"/>
  <c r="F13" i="6"/>
  <c r="G13" i="6"/>
  <c r="H13" i="6"/>
  <c r="I15" i="6"/>
  <c r="I16" i="6"/>
  <c r="I17" i="6"/>
  <c r="I18" i="6"/>
  <c r="I19" i="6"/>
  <c r="I20" i="6"/>
  <c r="I14" i="6"/>
  <c r="I12" i="6"/>
  <c r="I11" i="6"/>
  <c r="I10" i="6"/>
  <c r="G34" i="5"/>
  <c r="H34" i="5"/>
  <c r="F34" i="5"/>
  <c r="I35" i="5"/>
  <c r="G28" i="5"/>
  <c r="F28" i="5"/>
  <c r="I26" i="5"/>
  <c r="G23" i="5"/>
  <c r="H23" i="5"/>
  <c r="F23" i="5"/>
  <c r="I21" i="5"/>
  <c r="F9" i="5"/>
  <c r="G9" i="5"/>
  <c r="H9" i="5"/>
  <c r="I39" i="5"/>
  <c r="I38" i="5"/>
  <c r="I37" i="5"/>
  <c r="I36" i="5"/>
  <c r="I33" i="5"/>
  <c r="I32" i="5"/>
  <c r="I31" i="5"/>
  <c r="I30" i="5"/>
  <c r="I29" i="5"/>
  <c r="I27" i="5"/>
  <c r="I25" i="5"/>
  <c r="I24" i="5"/>
  <c r="I22" i="5"/>
  <c r="I19" i="5"/>
  <c r="I18" i="5"/>
  <c r="I17" i="5"/>
  <c r="I16" i="5"/>
  <c r="I15" i="5"/>
  <c r="I14" i="5"/>
  <c r="I13" i="5"/>
  <c r="I12" i="5"/>
  <c r="I11" i="5"/>
  <c r="I10" i="5"/>
  <c r="I12" i="2"/>
  <c r="I13" i="2"/>
  <c r="I15" i="2"/>
  <c r="I16" i="2"/>
  <c r="I17" i="2"/>
  <c r="I18" i="2"/>
  <c r="I19" i="2"/>
  <c r="I21" i="2"/>
  <c r="I22" i="2"/>
  <c r="I23" i="2"/>
  <c r="I25" i="2"/>
  <c r="I26" i="2"/>
  <c r="I27" i="2"/>
  <c r="I29" i="2"/>
  <c r="I31" i="2"/>
  <c r="I32" i="2"/>
  <c r="I33" i="2"/>
  <c r="I34" i="2"/>
  <c r="I35" i="2"/>
  <c r="I36" i="2"/>
  <c r="I37" i="2"/>
  <c r="I38" i="2"/>
  <c r="I40" i="2"/>
  <c r="I41" i="2"/>
  <c r="I42" i="2"/>
  <c r="I43" i="2"/>
  <c r="I45" i="2"/>
  <c r="I46" i="2"/>
  <c r="I47" i="2"/>
  <c r="I49" i="2"/>
  <c r="I50" i="2"/>
  <c r="I51" i="2"/>
  <c r="I53" i="2"/>
  <c r="I54" i="2"/>
  <c r="I55" i="2"/>
  <c r="I56" i="2"/>
  <c r="I57" i="2"/>
  <c r="I58" i="2"/>
  <c r="I59" i="2"/>
  <c r="I60" i="2"/>
  <c r="I77" i="2"/>
  <c r="I78" i="2"/>
  <c r="I79" i="2"/>
  <c r="I80" i="2"/>
  <c r="I81" i="2"/>
  <c r="I82" i="2"/>
  <c r="I84" i="2"/>
  <c r="I85" i="2"/>
  <c r="I20" i="5"/>
  <c r="I9" i="5"/>
  <c r="I13" i="6"/>
  <c r="H21" i="6"/>
  <c r="G21" i="6"/>
  <c r="I9" i="6"/>
  <c r="F21" i="6"/>
  <c r="I34" i="5"/>
  <c r="I28" i="5"/>
  <c r="I23" i="5"/>
  <c r="G40" i="5"/>
  <c r="H40" i="5"/>
  <c r="F40" i="5"/>
  <c r="H86" i="2"/>
  <c r="G86" i="2"/>
  <c r="F86" i="2"/>
  <c r="I21" i="6"/>
  <c r="I23" i="6"/>
  <c r="F12" i="7"/>
  <c r="I40" i="5"/>
  <c r="I42" i="5"/>
  <c r="E12" i="7"/>
  <c r="D12" i="7"/>
  <c r="G12" i="7"/>
  <c r="G16" i="7"/>
</calcChain>
</file>

<file path=xl/sharedStrings.xml><?xml version="1.0" encoding="utf-8"?>
<sst xmlns="http://schemas.openxmlformats.org/spreadsheetml/2006/main" count="405" uniqueCount="243">
  <si>
    <t>ITEM</t>
  </si>
  <si>
    <t>PUNTOS</t>
  </si>
  <si>
    <t>LISTADO EVALUATIVO</t>
  </si>
  <si>
    <t>REFERENCIA</t>
  </si>
  <si>
    <t>Formato del documento</t>
  </si>
  <si>
    <t>Aspecto del documento</t>
  </si>
  <si>
    <t>El documento presenta un estilo cuidado</t>
  </si>
  <si>
    <t>Redacción</t>
  </si>
  <si>
    <t>La redacción del texto tiene partes incomprensibles</t>
  </si>
  <si>
    <t>Lenguaje</t>
  </si>
  <si>
    <t>El texto no tiene faltas de ortografía</t>
  </si>
  <si>
    <t xml:space="preserve">El texto contiene faltas de ortografía </t>
  </si>
  <si>
    <t>Ortografía</t>
  </si>
  <si>
    <t>La redacción del texto facilita la lectura del mismo, es totalmente comprensible</t>
  </si>
  <si>
    <t xml:space="preserve">El documento cumple completamente con el formato pedido: DIN-A4, interlineado 1,5,Times New Roman 12, páginas numeradas desde el índice </t>
  </si>
  <si>
    <t>Contenido del resumen</t>
  </si>
  <si>
    <t>Título</t>
  </si>
  <si>
    <t>El tema del TFG está bien planteado</t>
  </si>
  <si>
    <t>El tema del TFG está bien justificado</t>
  </si>
  <si>
    <t>Los objetivos son coherentes con el tema elegido</t>
  </si>
  <si>
    <t>Los objetivos son alcanzables y realistas</t>
  </si>
  <si>
    <t>Adecuación de la metodología</t>
  </si>
  <si>
    <t>La metodología es adecuada para conseguir los objetivos</t>
  </si>
  <si>
    <t>Los resultados son coherentes con los objetivos</t>
  </si>
  <si>
    <t>Los resultados están bien descritos y con detalle</t>
  </si>
  <si>
    <t>Coherencia con objetivos</t>
  </si>
  <si>
    <t>Descripcion de resultados</t>
  </si>
  <si>
    <t>Numeración</t>
  </si>
  <si>
    <t>La numeración es correcta</t>
  </si>
  <si>
    <t>Títulos</t>
  </si>
  <si>
    <t>Los títulos reflejan los contenidos</t>
  </si>
  <si>
    <t>Fuente</t>
  </si>
  <si>
    <t>Indica la fuente en caso de no ser original</t>
  </si>
  <si>
    <t>Referencias</t>
  </si>
  <si>
    <t>Discusión</t>
  </si>
  <si>
    <t>Las conclusiones responden a los objetivos planteados</t>
  </si>
  <si>
    <t>Las conclusiones se expresan con terminología propia</t>
  </si>
  <si>
    <t>Las conclusiones son consecuencia del trabajo desarrollado</t>
  </si>
  <si>
    <t>La discusión de los resultados es incompleta</t>
  </si>
  <si>
    <t>Bibliografía referenciada</t>
  </si>
  <si>
    <t>Relación con tema</t>
  </si>
  <si>
    <t>Inglés escrito</t>
  </si>
  <si>
    <t>El lenguaje es correcto</t>
  </si>
  <si>
    <t>El lenguaje es correcto con algún fallo gramatical</t>
  </si>
  <si>
    <t>Desarrollo de la metodología</t>
  </si>
  <si>
    <t>Exposición de ideas</t>
  </si>
  <si>
    <t>Expone las ideas de forma clara y ordenada</t>
  </si>
  <si>
    <t>Comunicación</t>
  </si>
  <si>
    <t>La comunicación es fluida</t>
  </si>
  <si>
    <t>Coherencia con el contenido</t>
  </si>
  <si>
    <t>La presentación es coherente con el contenido del TFG</t>
  </si>
  <si>
    <t>Duración</t>
  </si>
  <si>
    <t>Se ajusta al tiempo establecido</t>
  </si>
  <si>
    <t>Síntesis</t>
  </si>
  <si>
    <t>Demuestra capacidad de síntesis</t>
  </si>
  <si>
    <t>Expresión</t>
  </si>
  <si>
    <t>Se expresa correctamente en inglés</t>
  </si>
  <si>
    <t>Se expresa en inglés con dificultad</t>
  </si>
  <si>
    <t>La cantidad de información por diapositiva, en general, es adecuada</t>
  </si>
  <si>
    <t xml:space="preserve">Utiliza tablas, figuras, animaciones, etc. que facilitan el discurso y la comprensión </t>
  </si>
  <si>
    <t>Expone utilizando únicamente las dispositivas como apoyo</t>
  </si>
  <si>
    <t>Expone utilizando las diapositivas y un papel como apoyo</t>
  </si>
  <si>
    <t>Expone leyendo únicamente de un papel</t>
  </si>
  <si>
    <t>Demuestra interés y entusiasmo cuando habla del tema</t>
  </si>
  <si>
    <t>Expone sin interés ni entusiasmo</t>
  </si>
  <si>
    <t>Interés y entusiasmo</t>
  </si>
  <si>
    <t>Cantidad de información</t>
  </si>
  <si>
    <t>Material audiovisual extra</t>
  </si>
  <si>
    <t>Material de apoyo al hablar</t>
  </si>
  <si>
    <t>Autocontrol</t>
  </si>
  <si>
    <t>Se muestra tranquilo y confiado</t>
  </si>
  <si>
    <t>Se muestra nervioso pero expresa las ideas con claridad</t>
  </si>
  <si>
    <t>Se muestra tan nervioso que no puede hacer la exposición con fluidez</t>
  </si>
  <si>
    <t>Gestos</t>
  </si>
  <si>
    <t>Utiliza adecuadamente el lenguaje gestual para enfatizar ideas</t>
  </si>
  <si>
    <t>Respuestas a preguntas</t>
  </si>
  <si>
    <t>Responde con claridad a las preguntas del tribunal</t>
  </si>
  <si>
    <t>Contesta, pero no responde concretamente a las preguntas del tribunal</t>
  </si>
  <si>
    <t>Se muestra nervioso pero responde con claridad</t>
  </si>
  <si>
    <t>Se muestra tan nervioso que no puede contestar a las preguntas</t>
  </si>
  <si>
    <t>No contesta a las preguntas</t>
  </si>
  <si>
    <t>Se muestra tranquilo y confiado dando las respuestas</t>
  </si>
  <si>
    <t>Utiliza adecuadamente el lenguaje gestual para enfatizar sus respuestas</t>
  </si>
  <si>
    <t>Se dirige al tribunal</t>
  </si>
  <si>
    <t>Conclusiones: coherencia</t>
  </si>
  <si>
    <t>Conclusiones: terminología</t>
  </si>
  <si>
    <t>Conclusiones: del trabajo</t>
  </si>
  <si>
    <t>Plantemiento</t>
  </si>
  <si>
    <t>Justificación</t>
  </si>
  <si>
    <t>Objetivos coherentes</t>
  </si>
  <si>
    <t>Objetivos realistas</t>
  </si>
  <si>
    <t xml:space="preserve">El documento no cumple alguno de los puntos del formato pedido: DIN-A4, interlineado 1,5,Times New Roman 12, páginas numeradas desde el índice </t>
  </si>
  <si>
    <t>La redacción del texto es en su mayor parte incomprensible</t>
  </si>
  <si>
    <t>El título refleja el tema del TFG</t>
  </si>
  <si>
    <t>La metodología es parcialmente adecuada para conseguir los objetivos</t>
  </si>
  <si>
    <t>Autoexplicativos</t>
  </si>
  <si>
    <t>Las tablas, figuras, etc. son autoexplicativas, con encabezados, leyendas, pies de tabla que permiten entenderlas sin necesidad de recurrir al texto</t>
  </si>
  <si>
    <t>Todo el material incluido en el documento está justificado y explicado</t>
  </si>
  <si>
    <t>Conclusiones: no son resultados</t>
  </si>
  <si>
    <t>Las conclusiones son tales y no un resumen de los resultados</t>
  </si>
  <si>
    <t>Las referencias están citadas en el texto y viceversa</t>
  </si>
  <si>
    <t>Bibliografía actualizada</t>
  </si>
  <si>
    <t>Las referencias están actualizadas</t>
  </si>
  <si>
    <t>a</t>
  </si>
  <si>
    <t>b</t>
  </si>
  <si>
    <t>c</t>
  </si>
  <si>
    <t>Dirige su mirada al tribunal al escuchar y responder las preguntas</t>
  </si>
  <si>
    <t>Conclusiones: originalidad</t>
  </si>
  <si>
    <t>Las conclusiones son originales</t>
  </si>
  <si>
    <t>El resumen presenta objetivos, metodología, resultados y conclusiones</t>
  </si>
  <si>
    <t>Presentación de resultados</t>
  </si>
  <si>
    <t>Los resultados se presentan de forma ordenada y con un formato adecuado</t>
  </si>
  <si>
    <t>La metodología está perfectamente explicada y/o referenciada</t>
  </si>
  <si>
    <t>La metodología no está perfectamente explicada y/o referenciada</t>
  </si>
  <si>
    <t>El título no refleja el tema del TFG</t>
  </si>
  <si>
    <t>El resumen no presenta objetivos, metodología, resultados y conclusiones</t>
  </si>
  <si>
    <t>El tema del TFG no está bien planteado</t>
  </si>
  <si>
    <t>El tema del TFG no está bien justificado</t>
  </si>
  <si>
    <t>Los objetivos no son coherentes con el tema elegido</t>
  </si>
  <si>
    <t>Los objetivos no son alcanzables o realistas</t>
  </si>
  <si>
    <t>Los resultados no son coherentes con los objetivos</t>
  </si>
  <si>
    <t>Los resultados no se presentan de forma ordenada y con un formato adecuado</t>
  </si>
  <si>
    <t>Las tablas, figuras, etc. no son autoexplicativas, con encabezados, leyendas, pies de tabla que permiten entenderlas sin necesidad de recurrir al texto</t>
  </si>
  <si>
    <t>La numeración no es correcta</t>
  </si>
  <si>
    <t>Los títulos no reflejan los contenidos</t>
  </si>
  <si>
    <t>No indica la fuente en caso de no ser original</t>
  </si>
  <si>
    <t>No todo el material incluido en el documento está justificado y explicado</t>
  </si>
  <si>
    <t>Las conclusiones no responden a los objetivos planteados</t>
  </si>
  <si>
    <t>Las conclusiones no se expresan con terminología propia</t>
  </si>
  <si>
    <t>Las conclusiones no son consecuencia del trabajo desarrollado</t>
  </si>
  <si>
    <t>Las conclusiones no son tales; son un resumen de los resultados</t>
  </si>
  <si>
    <t>Las conclusiones no son originales</t>
  </si>
  <si>
    <t>Las referencias no están citadas en el texto o viceversa</t>
  </si>
  <si>
    <t>Las referencias no están actualizadas</t>
  </si>
  <si>
    <t>Referencias no están relacionadas con el tema</t>
  </si>
  <si>
    <t>Referencias están relacionadas con el tema</t>
  </si>
  <si>
    <t>La discusión de los resultados es completa</t>
  </si>
  <si>
    <t>No expone las ideas de forma clara y ordenada</t>
  </si>
  <si>
    <t>No demuestra capacidad de síntesis</t>
  </si>
  <si>
    <t>La comunicación no es fluida</t>
  </si>
  <si>
    <t>La presentación no es coherente con el contenido del TFG</t>
  </si>
  <si>
    <t>No se ajusta al tiempo establecido</t>
  </si>
  <si>
    <t>La cantidad de información por diapositiva, en general, no es adecuada</t>
  </si>
  <si>
    <t xml:space="preserve">No utiliza tablas, figuras, animaciones, etc. que facilitan el discurso y la comprensión </t>
  </si>
  <si>
    <t>No utiliza adecuadamente el lenguaje gestual para enfatizar ideas</t>
  </si>
  <si>
    <t>No dirige su mirada al tribunal al escuchar y responder las preguntas</t>
  </si>
  <si>
    <t>PRESIDENTE</t>
  </si>
  <si>
    <t>VOCAL 1</t>
  </si>
  <si>
    <t>VOCAL 2</t>
  </si>
  <si>
    <t>PROMEDIO TRIBUNAL</t>
  </si>
  <si>
    <t>TÍTULO Y RESUMEN (5%)</t>
  </si>
  <si>
    <t>INTRODUCCIÓN, JUSTIFICACIÓN Y OBJETIVOS (10%)</t>
  </si>
  <si>
    <t>METODOLOGÍA (5%)</t>
  </si>
  <si>
    <t>FOTOGRAFÍAS, ILUSTRACIONES, TABLAS, GRÁFICOS Y FIGURAS (5%)</t>
  </si>
  <si>
    <t>BIBLIOGRAFÍA (5%)</t>
  </si>
  <si>
    <t>INGLÉS ESCRITO (5%)</t>
  </si>
  <si>
    <t>FORMATO Y LENGUAJE (20%)</t>
  </si>
  <si>
    <t>RESULTADOS (30%)</t>
  </si>
  <si>
    <t>DISCUSIÓN Y CONCLUSIONES (15%)</t>
  </si>
  <si>
    <t>EXPOSICIÓN EN INGLÉS (10%)</t>
  </si>
  <si>
    <t>COMUNICACIÓN (VERBAL Y NO VERBAL) (15%)</t>
  </si>
  <si>
    <t>DOMINIO DEL CONTENIDO (15%)</t>
  </si>
  <si>
    <t>EXPOSICIÓN DEL TFG (30%)</t>
  </si>
  <si>
    <t>ESTRUCTURA Y FORMATO DE LA PRESENTACIÓN (30%)</t>
  </si>
  <si>
    <t>DOMINIO DEL CONTENIDO (70%)</t>
  </si>
  <si>
    <t>COMUNICACIÓN (VERBAL Y NO VERBAL) CON EL TRIBUNAL (30%)</t>
  </si>
  <si>
    <t>No utiliza adecuadamente el lenguaje gestual para enfatizar sus respuestas, pero no se expresa bien</t>
  </si>
  <si>
    <t xml:space="preserve">Calificación final </t>
  </si>
  <si>
    <t xml:space="preserve">Tribunal </t>
  </si>
  <si>
    <t>Memoria</t>
  </si>
  <si>
    <t>Exposición</t>
  </si>
  <si>
    <t>Defensa</t>
  </si>
  <si>
    <t>Tutor</t>
  </si>
  <si>
    <t>Calificación final</t>
  </si>
  <si>
    <t>Calificación otorgada por el tutor</t>
  </si>
  <si>
    <t>Calificación otorgada por los Miembros del Tribunal</t>
  </si>
  <si>
    <t>Evaluador</t>
  </si>
  <si>
    <t xml:space="preserve">% nota </t>
  </si>
  <si>
    <t>Actividad del estudiante en el desarrollo del TFG</t>
  </si>
  <si>
    <t>Contribución a la nota final</t>
  </si>
  <si>
    <t>Calificación TRIBUNAL</t>
  </si>
  <si>
    <t>El documento no cumple con el formato</t>
  </si>
  <si>
    <t xml:space="preserve">El documento no presenta un estilo cuidado. </t>
  </si>
  <si>
    <t>El Texto presenta sólo algunos fallos de escritura y/o ortografía</t>
  </si>
  <si>
    <t xml:space="preserve">El lenguaje utilizado es coloquial. Nada técnico. </t>
  </si>
  <si>
    <t>El lenguaje utilizado es técnico/académico en general</t>
  </si>
  <si>
    <t>El resumen eds incompleto. No refleja todos los aspectos tratados</t>
  </si>
  <si>
    <t>Los resultados no están descritos</t>
  </si>
  <si>
    <t>Los resultados están insuficientemente descritos, sin detalles</t>
  </si>
  <si>
    <t>RÚBRICA PARA LA EVALUACIÓN GLOBAL DEL TFG POR LOS MIEMBROS DEL TRIBUNAL</t>
  </si>
  <si>
    <t>Criterio</t>
  </si>
  <si>
    <t>Ponderación</t>
  </si>
  <si>
    <t>SB</t>
  </si>
  <si>
    <t>NT</t>
  </si>
  <si>
    <t>P</t>
  </si>
  <si>
    <t>SS</t>
  </si>
  <si>
    <t>Nota</t>
  </si>
  <si>
    <t>FORMATO Y LENGUAJE</t>
  </si>
  <si>
    <t>TÍTULO Y RESUMEN</t>
  </si>
  <si>
    <t>INTRODUCCIÓN, JUSTIFICACIÓN Y OBJETIVOS</t>
  </si>
  <si>
    <t>METODOLOGÍA</t>
  </si>
  <si>
    <t>RESULTADOS</t>
  </si>
  <si>
    <t>FOTOGRAFÍAS, ILUSTRACIONES, TABLAS, GRÁFICOS Y FIGURAS</t>
  </si>
  <si>
    <t>DISCUSIÓN Y CONCLUSIONES</t>
  </si>
  <si>
    <t>BIBLIOGRAFÍA</t>
  </si>
  <si>
    <t xml:space="preserve">INGLÉS ESCRITO </t>
  </si>
  <si>
    <t xml:space="preserve">GRADO EN CIENCIA Y TECNOLOGÍA DE LOS ALIMENTOS </t>
  </si>
  <si>
    <t>TRABAJO FIN DE GRADO</t>
  </si>
  <si>
    <t xml:space="preserve">EVALUACIÓN DEL TRIBUNAL </t>
  </si>
  <si>
    <t>Evaluación de la memoria (30%)</t>
  </si>
  <si>
    <t>(%)</t>
  </si>
  <si>
    <t>(9-10)</t>
  </si>
  <si>
    <t>(7-8)</t>
  </si>
  <si>
    <t>(5-6)</t>
  </si>
  <si>
    <t>(0-4)</t>
  </si>
  <si>
    <t>Calificación memoria</t>
  </si>
  <si>
    <t>EXPOSICIÓN DEL TFG</t>
  </si>
  <si>
    <t xml:space="preserve">EXPOSICIÓN EN INGLÉS </t>
  </si>
  <si>
    <t>ESTRUCTURA Y FORMATO DE LA PRESENTACIÓN</t>
  </si>
  <si>
    <t>DOMINIO DEL CONTENIDO</t>
  </si>
  <si>
    <t xml:space="preserve">COMUNICACIÓN (VERBAL Y NO VERBAL) </t>
  </si>
  <si>
    <t>Evaluación de la Exposición (30%)</t>
  </si>
  <si>
    <t>Evaluación de la Defensa (30%)</t>
  </si>
  <si>
    <t>COMUNICACIÓN (VERBAL Y NO VERBAL) CON EL TRIBUNAL</t>
  </si>
  <si>
    <t>Alumno:</t>
  </si>
  <si>
    <t>Título del TFG:</t>
  </si>
  <si>
    <t>Informe tutor/es</t>
  </si>
  <si>
    <t>Informe tribunal</t>
  </si>
  <si>
    <t>Calificación</t>
  </si>
  <si>
    <t>Calificación defensa</t>
  </si>
  <si>
    <t>Calificación exposición</t>
  </si>
  <si>
    <t>Calificación Final</t>
  </si>
  <si>
    <t>Documento TFG-EV-Tribunal-01</t>
  </si>
  <si>
    <t xml:space="preserve"> EVALUACIÓN DE LA MEMORIA (30%)</t>
  </si>
  <si>
    <t xml:space="preserve">Documento TFG-EV-Tribunal-02 </t>
  </si>
  <si>
    <t xml:space="preserve"> EVALUACIÓN DE LA EXPOSICIÓN (30%)</t>
  </si>
  <si>
    <t xml:space="preserve"> EVALUACIÓN DE LA DEFENSA (30%)</t>
  </si>
  <si>
    <t>Documento TFG-EV-Tribunal-03</t>
  </si>
  <si>
    <t>En esta hoja se recibe automáticamente la calificación promediada correspondiente a la evaluación realizada, por cada miembro del tribunal, en las hojas correspondientes a Memoria, Exposición y Defensa. Sólo es necesario colocar la calificación dada por el tutor (y cotutor) en la casilla en gris .</t>
  </si>
  <si>
    <t>Documento TFG-EV-Tribunal</t>
  </si>
  <si>
    <t>Para obtener la calificación, cada miembro del tribunal, sólo deberá rellenar con cualquier signo (por ejemplo: 1) la casilla en gris  correspondiente a la referencia que se ajuste a su valoración (una casilla por cada item)</t>
  </si>
  <si>
    <t>Alumno</t>
  </si>
  <si>
    <t>Título del TFG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</si>
</sst>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Verdana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00000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indexed="64"/>
      </top>
      <bottom style="medium">
        <color rgb="FFC00000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9" borderId="1" xfId="0" applyFill="1" applyBorder="1"/>
    <xf numFmtId="0" fontId="0" fillId="9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0" fillId="11" borderId="1" xfId="0" applyFill="1" applyBorder="1"/>
    <xf numFmtId="0" fontId="0" fillId="11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7" fillId="0" borderId="0" xfId="0" applyFont="1" applyAlignment="1">
      <alignment horizontal="center"/>
    </xf>
    <xf numFmtId="0" fontId="0" fillId="3" borderId="1" xfId="0" applyFill="1" applyBorder="1" applyAlignment="1">
      <alignment horizontal="right"/>
    </xf>
    <xf numFmtId="0" fontId="0" fillId="16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/>
    <xf numFmtId="9" fontId="0" fillId="0" borderId="1" xfId="0" applyNumberFormat="1" applyBorder="1"/>
    <xf numFmtId="0" fontId="0" fillId="12" borderId="4" xfId="0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0" fillId="13" borderId="1" xfId="0" applyFill="1" applyBorder="1"/>
    <xf numFmtId="0" fontId="0" fillId="5" borderId="4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0" fillId="18" borderId="1" xfId="0" applyFill="1" applyBorder="1" applyAlignment="1">
      <alignment wrapText="1"/>
    </xf>
    <xf numFmtId="0" fontId="1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3" fillId="0" borderId="18" xfId="0" applyFont="1" applyBorder="1" applyAlignment="1">
      <alignment horizontal="center"/>
    </xf>
    <xf numFmtId="0" fontId="13" fillId="0" borderId="20" xfId="0" applyFont="1" applyBorder="1" applyAlignment="1">
      <alignment horizontal="left"/>
    </xf>
    <xf numFmtId="0" fontId="12" fillId="0" borderId="20" xfId="0" applyFont="1" applyBorder="1"/>
    <xf numFmtId="0" fontId="0" fillId="0" borderId="18" xfId="0" applyBorder="1"/>
    <xf numFmtId="0" fontId="0" fillId="0" borderId="19" xfId="0" applyBorder="1"/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4" fillId="0" borderId="20" xfId="0" applyFont="1" applyFill="1" applyBorder="1" applyAlignment="1"/>
    <xf numFmtId="0" fontId="0" fillId="0" borderId="21" xfId="0" applyFill="1" applyBorder="1"/>
    <xf numFmtId="0" fontId="4" fillId="0" borderId="20" xfId="0" applyFont="1" applyFill="1" applyBorder="1" applyAlignment="1">
      <alignment wrapText="1"/>
    </xf>
    <xf numFmtId="0" fontId="4" fillId="0" borderId="20" xfId="0" applyFont="1" applyFill="1" applyBorder="1" applyAlignment="1">
      <alignment horizontal="left" wrapText="1"/>
    </xf>
    <xf numFmtId="0" fontId="0" fillId="0" borderId="22" xfId="0" applyBorder="1"/>
    <xf numFmtId="0" fontId="4" fillId="0" borderId="23" xfId="0" applyFont="1" applyBorder="1"/>
    <xf numFmtId="0" fontId="0" fillId="0" borderId="24" xfId="0" applyBorder="1"/>
    <xf numFmtId="0" fontId="0" fillId="0" borderId="25" xfId="0" applyBorder="1"/>
    <xf numFmtId="0" fontId="13" fillId="0" borderId="26" xfId="0" applyFont="1" applyBorder="1" applyAlignment="1">
      <alignment horizontal="center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19" borderId="1" xfId="0" applyFill="1" applyBorder="1" applyAlignment="1">
      <alignment horizontal="center"/>
    </xf>
    <xf numFmtId="0" fontId="0" fillId="19" borderId="1" xfId="0" applyFill="1" applyBorder="1"/>
    <xf numFmtId="0" fontId="0" fillId="19" borderId="1" xfId="0" applyFill="1" applyBorder="1" applyAlignment="1">
      <alignment wrapText="1"/>
    </xf>
    <xf numFmtId="0" fontId="0" fillId="20" borderId="1" xfId="0" applyFill="1" applyBorder="1" applyAlignment="1">
      <alignment horizontal="center"/>
    </xf>
    <xf numFmtId="0" fontId="0" fillId="20" borderId="1" xfId="0" applyFill="1" applyBorder="1"/>
    <xf numFmtId="0" fontId="0" fillId="20" borderId="1" xfId="0" applyFill="1" applyBorder="1" applyAlignment="1">
      <alignment wrapText="1"/>
    </xf>
    <xf numFmtId="0" fontId="0" fillId="21" borderId="1" xfId="0" applyFill="1" applyBorder="1" applyAlignment="1">
      <alignment horizontal="center"/>
    </xf>
    <xf numFmtId="0" fontId="0" fillId="21" borderId="1" xfId="0" applyFill="1" applyBorder="1"/>
    <xf numFmtId="0" fontId="0" fillId="21" borderId="1" xfId="0" applyFill="1" applyBorder="1" applyAlignment="1">
      <alignment wrapText="1"/>
    </xf>
    <xf numFmtId="0" fontId="0" fillId="18" borderId="1" xfId="0" applyFill="1" applyBorder="1" applyAlignment="1">
      <alignment horizontal="center"/>
    </xf>
    <xf numFmtId="0" fontId="0" fillId="18" borderId="1" xfId="0" applyFill="1" applyBorder="1"/>
    <xf numFmtId="0" fontId="0" fillId="22" borderId="1" xfId="0" applyFill="1" applyBorder="1" applyAlignment="1">
      <alignment horizontal="center"/>
    </xf>
    <xf numFmtId="0" fontId="0" fillId="22" borderId="1" xfId="0" applyFill="1" applyBorder="1"/>
    <xf numFmtId="0" fontId="0" fillId="22" borderId="1" xfId="0" applyFill="1" applyBorder="1" applyAlignment="1">
      <alignment wrapText="1"/>
    </xf>
    <xf numFmtId="0" fontId="0" fillId="14" borderId="1" xfId="0" applyFill="1" applyBorder="1" applyAlignment="1">
      <alignment horizontal="center"/>
    </xf>
    <xf numFmtId="0" fontId="0" fillId="14" borderId="1" xfId="0" applyFill="1" applyBorder="1"/>
    <xf numFmtId="0" fontId="0" fillId="14" borderId="1" xfId="0" applyFill="1" applyBorder="1" applyAlignment="1">
      <alignment wrapText="1"/>
    </xf>
    <xf numFmtId="0" fontId="0" fillId="23" borderId="1" xfId="0" applyFill="1" applyBorder="1" applyAlignment="1">
      <alignment horizontal="center"/>
    </xf>
    <xf numFmtId="0" fontId="0" fillId="23" borderId="1" xfId="0" applyFill="1" applyBorder="1"/>
    <xf numFmtId="0" fontId="0" fillId="23" borderId="1" xfId="0" applyFill="1" applyBorder="1" applyAlignment="1">
      <alignment wrapText="1"/>
    </xf>
    <xf numFmtId="0" fontId="0" fillId="24" borderId="1" xfId="0" applyFill="1" applyBorder="1" applyAlignment="1">
      <alignment horizontal="center"/>
    </xf>
    <xf numFmtId="0" fontId="0" fillId="24" borderId="1" xfId="0" applyFill="1" applyBorder="1"/>
    <xf numFmtId="0" fontId="0" fillId="24" borderId="1" xfId="0" applyFill="1" applyBorder="1" applyAlignment="1">
      <alignment wrapText="1"/>
    </xf>
    <xf numFmtId="0" fontId="0" fillId="25" borderId="1" xfId="0" applyFill="1" applyBorder="1" applyAlignment="1">
      <alignment horizontal="center"/>
    </xf>
    <xf numFmtId="0" fontId="0" fillId="25" borderId="1" xfId="0" applyFill="1" applyBorder="1"/>
    <xf numFmtId="0" fontId="0" fillId="25" borderId="1" xfId="0" applyFill="1" applyBorder="1" applyAlignment="1">
      <alignment wrapText="1"/>
    </xf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>
      <alignment wrapText="1"/>
    </xf>
    <xf numFmtId="0" fontId="0" fillId="13" borderId="1" xfId="0" applyFont="1" applyFill="1" applyBorder="1" applyAlignment="1"/>
    <xf numFmtId="0" fontId="0" fillId="26" borderId="1" xfId="0" applyFill="1" applyBorder="1" applyAlignment="1">
      <alignment horizontal="center"/>
    </xf>
    <xf numFmtId="0" fontId="0" fillId="26" borderId="1" xfId="0" applyFill="1" applyBorder="1"/>
    <xf numFmtId="0" fontId="0" fillId="26" borderId="1" xfId="0" applyFill="1" applyBorder="1" applyAlignment="1">
      <alignment wrapText="1"/>
    </xf>
    <xf numFmtId="0" fontId="0" fillId="18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3" fillId="18" borderId="1" xfId="0" applyFont="1" applyFill="1" applyBorder="1"/>
    <xf numFmtId="0" fontId="3" fillId="18" borderId="1" xfId="0" applyFont="1" applyFill="1" applyBorder="1" applyAlignment="1">
      <alignment wrapText="1"/>
    </xf>
    <xf numFmtId="0" fontId="3" fillId="18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right"/>
    </xf>
    <xf numFmtId="0" fontId="18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4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4" borderId="4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0" fillId="18" borderId="1" xfId="0" applyFill="1" applyBorder="1" applyAlignment="1" applyProtection="1">
      <alignment horizontal="center"/>
    </xf>
    <xf numFmtId="0" fontId="0" fillId="18" borderId="1" xfId="0" applyFill="1" applyBorder="1" applyProtection="1"/>
    <xf numFmtId="0" fontId="0" fillId="18" borderId="1" xfId="0" applyFill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1" xfId="0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horizontal="center"/>
    </xf>
    <xf numFmtId="0" fontId="0" fillId="21" borderId="1" xfId="0" applyFill="1" applyBorder="1" applyAlignment="1" applyProtection="1">
      <alignment horizontal="center"/>
    </xf>
    <xf numFmtId="0" fontId="0" fillId="21" borderId="1" xfId="0" applyFill="1" applyBorder="1" applyProtection="1"/>
    <xf numFmtId="0" fontId="0" fillId="21" borderId="1" xfId="0" applyFill="1" applyBorder="1" applyAlignment="1" applyProtection="1">
      <alignment wrapText="1"/>
    </xf>
    <xf numFmtId="0" fontId="4" fillId="9" borderId="4" xfId="0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>
      <alignment horizontal="center"/>
    </xf>
    <xf numFmtId="0" fontId="0" fillId="20" borderId="1" xfId="0" applyFill="1" applyBorder="1" applyAlignment="1" applyProtection="1">
      <alignment horizontal="center"/>
    </xf>
    <xf numFmtId="0" fontId="0" fillId="20" borderId="1" xfId="0" applyFill="1" applyBorder="1" applyProtection="1"/>
    <xf numFmtId="0" fontId="0" fillId="20" borderId="1" xfId="0" applyFill="1" applyBorder="1" applyAlignment="1" applyProtection="1">
      <alignment wrapText="1"/>
    </xf>
    <xf numFmtId="0" fontId="0" fillId="9" borderId="1" xfId="0" applyFill="1" applyBorder="1" applyAlignment="1" applyProtection="1">
      <alignment horizontal="center"/>
    </xf>
    <xf numFmtId="0" fontId="0" fillId="9" borderId="1" xfId="0" applyFill="1" applyBorder="1" applyProtection="1"/>
    <xf numFmtId="0" fontId="0" fillId="9" borderId="1" xfId="0" applyFill="1" applyBorder="1" applyAlignment="1" applyProtection="1">
      <alignment wrapText="1"/>
    </xf>
    <xf numFmtId="0" fontId="4" fillId="13" borderId="4" xfId="0" applyFont="1" applyFill="1" applyBorder="1" applyAlignment="1" applyProtection="1">
      <alignment horizontal="center"/>
    </xf>
    <xf numFmtId="0" fontId="4" fillId="13" borderId="1" xfId="0" applyFont="1" applyFill="1" applyBorder="1" applyAlignment="1" applyProtection="1">
      <alignment horizontal="center"/>
    </xf>
    <xf numFmtId="0" fontId="3" fillId="24" borderId="1" xfId="0" applyFont="1" applyFill="1" applyBorder="1" applyAlignment="1" applyProtection="1">
      <alignment horizontal="center"/>
    </xf>
    <xf numFmtId="0" fontId="3" fillId="24" borderId="1" xfId="0" applyFont="1" applyFill="1" applyBorder="1" applyProtection="1"/>
    <xf numFmtId="0" fontId="3" fillId="24" borderId="1" xfId="0" applyFont="1" applyFill="1" applyBorder="1" applyAlignment="1" applyProtection="1">
      <alignment wrapText="1"/>
    </xf>
    <xf numFmtId="0" fontId="3" fillId="10" borderId="1" xfId="0" applyFont="1" applyFill="1" applyBorder="1" applyAlignment="1" applyProtection="1">
      <alignment horizontal="center"/>
    </xf>
    <xf numFmtId="0" fontId="3" fillId="10" borderId="1" xfId="0" applyFont="1" applyFill="1" applyBorder="1" applyProtection="1"/>
    <xf numFmtId="0" fontId="3" fillId="10" borderId="1" xfId="0" applyFont="1" applyFill="1" applyBorder="1" applyAlignment="1" applyProtection="1">
      <alignment wrapText="1"/>
    </xf>
    <xf numFmtId="0" fontId="0" fillId="10" borderId="1" xfId="0" applyFill="1" applyBorder="1" applyProtection="1"/>
    <xf numFmtId="0" fontId="4" fillId="8" borderId="4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0" fillId="14" borderId="1" xfId="0" applyFill="1" applyBorder="1" applyProtection="1"/>
    <xf numFmtId="0" fontId="0" fillId="14" borderId="1" xfId="0" applyFill="1" applyBorder="1" applyAlignment="1" applyProtection="1">
      <alignment wrapText="1"/>
    </xf>
    <xf numFmtId="0" fontId="0" fillId="8" borderId="1" xfId="0" applyFill="1" applyBorder="1" applyAlignment="1" applyProtection="1">
      <alignment horizontal="center"/>
    </xf>
    <xf numFmtId="0" fontId="0" fillId="8" borderId="1" xfId="0" applyFill="1" applyBorder="1" applyProtection="1"/>
    <xf numFmtId="0" fontId="0" fillId="8" borderId="1" xfId="0" applyFill="1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4" fillId="8" borderId="1" xfId="0" applyFont="1" applyFill="1" applyBorder="1" applyProtection="1"/>
    <xf numFmtId="0" fontId="4" fillId="15" borderId="1" xfId="0" applyFont="1" applyFill="1" applyBorder="1" applyAlignment="1" applyProtection="1">
      <alignment horizontal="center" vertical="center"/>
    </xf>
    <xf numFmtId="9" fontId="4" fillId="15" borderId="1" xfId="0" applyNumberFormat="1" applyFont="1" applyFill="1" applyBorder="1" applyAlignment="1" applyProtection="1">
      <alignment horizontal="center" vertical="center"/>
    </xf>
    <xf numFmtId="0" fontId="4" fillId="15" borderId="1" xfId="0" applyFont="1" applyFill="1" applyBorder="1" applyAlignment="1" applyProtection="1">
      <alignment horizontal="center" vertical="center" wrapText="1"/>
    </xf>
    <xf numFmtId="0" fontId="4" fillId="15" borderId="1" xfId="0" applyFont="1" applyFill="1" applyBorder="1" applyAlignment="1" applyProtection="1">
      <alignment horizontal="center" wrapText="1"/>
    </xf>
    <xf numFmtId="0" fontId="4" fillId="15" borderId="8" xfId="0" applyFont="1" applyFill="1" applyBorder="1" applyAlignment="1" applyProtection="1">
      <alignment horizontal="center" vertical="center"/>
    </xf>
    <xf numFmtId="0" fontId="4" fillId="15" borderId="0" xfId="0" applyFont="1" applyFill="1" applyBorder="1" applyAlignment="1" applyProtection="1">
      <alignment horizontal="center" vertical="center"/>
    </xf>
    <xf numFmtId="0" fontId="4" fillId="15" borderId="1" xfId="0" applyFont="1" applyFill="1" applyBorder="1" applyProtection="1"/>
    <xf numFmtId="0" fontId="4" fillId="14" borderId="1" xfId="0" applyFont="1" applyFill="1" applyBorder="1" applyAlignment="1" applyProtection="1">
      <alignment horizontal="center" vertical="center"/>
    </xf>
    <xf numFmtId="9" fontId="4" fillId="14" borderId="1" xfId="0" applyNumberFormat="1" applyFont="1" applyFill="1" applyBorder="1" applyAlignment="1" applyProtection="1">
      <alignment horizontal="center" vertical="center"/>
    </xf>
    <xf numFmtId="0" fontId="0" fillId="14" borderId="8" xfId="0" applyFill="1" applyBorder="1" applyProtection="1"/>
    <xf numFmtId="0" fontId="0" fillId="14" borderId="0" xfId="0" applyFill="1" applyBorder="1" applyProtection="1"/>
    <xf numFmtId="0" fontId="4" fillId="27" borderId="1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7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>
      <alignment horizontal="center"/>
    </xf>
    <xf numFmtId="0" fontId="6" fillId="13" borderId="1" xfId="0" applyFont="1" applyFill="1" applyBorder="1" applyAlignment="1" applyProtection="1">
      <alignment horizontal="center"/>
    </xf>
    <xf numFmtId="0" fontId="3" fillId="24" borderId="5" xfId="0" applyFont="1" applyFill="1" applyBorder="1" applyAlignment="1" applyProtection="1">
      <alignment horizontal="left" wrapText="1"/>
    </xf>
    <xf numFmtId="0" fontId="3" fillId="24" borderId="7" xfId="0" applyFont="1" applyFill="1" applyBorder="1" applyAlignment="1" applyProtection="1">
      <alignment horizontal="left" wrapText="1"/>
    </xf>
    <xf numFmtId="0" fontId="8" fillId="0" borderId="0" xfId="0" applyNumberFormat="1" applyFont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15" borderId="2" xfId="0" applyFont="1" applyFill="1" applyBorder="1" applyAlignment="1" applyProtection="1">
      <alignment horizontal="right"/>
    </xf>
    <xf numFmtId="0" fontId="4" fillId="15" borderId="3" xfId="0" applyFont="1" applyFill="1" applyBorder="1" applyAlignment="1" applyProtection="1">
      <alignment horizontal="right"/>
    </xf>
    <xf numFmtId="0" fontId="4" fillId="15" borderId="4" xfId="0" applyFont="1" applyFill="1" applyBorder="1" applyAlignment="1" applyProtection="1">
      <alignment horizontal="right"/>
    </xf>
    <xf numFmtId="0" fontId="0" fillId="17" borderId="5" xfId="0" applyFill="1" applyBorder="1" applyAlignment="1" applyProtection="1">
      <alignment horizontal="center"/>
      <protection locked="0"/>
    </xf>
    <xf numFmtId="0" fontId="4" fillId="14" borderId="1" xfId="0" applyFont="1" applyFill="1" applyBorder="1" applyAlignment="1" applyProtection="1">
      <alignment horizontal="center" vertical="center" wrapText="1"/>
    </xf>
    <xf numFmtId="0" fontId="4" fillId="14" borderId="1" xfId="0" applyFont="1" applyFill="1" applyBorder="1" applyAlignment="1" applyProtection="1">
      <alignment horizontal="center" wrapText="1"/>
    </xf>
    <xf numFmtId="0" fontId="4" fillId="14" borderId="2" xfId="0" applyFont="1" applyFill="1" applyBorder="1" applyAlignment="1" applyProtection="1">
      <alignment horizontal="right" vertical="center" wrapText="1"/>
    </xf>
    <xf numFmtId="0" fontId="4" fillId="14" borderId="4" xfId="0" applyFont="1" applyFill="1" applyBorder="1" applyAlignment="1" applyProtection="1">
      <alignment horizontal="right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0" fillId="14" borderId="5" xfId="0" applyFill="1" applyBorder="1" applyAlignment="1" applyProtection="1">
      <alignment horizontal="right"/>
    </xf>
    <xf numFmtId="0" fontId="0" fillId="14" borderId="1" xfId="0" applyFill="1" applyBorder="1" applyAlignment="1" applyProtection="1">
      <alignment horizontal="right"/>
    </xf>
    <xf numFmtId="0" fontId="15" fillId="0" borderId="9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Medium7"/>
  <colors>
    <mruColors>
      <color rgb="FFCC99FF"/>
      <color rgb="FFFF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zoomScale="71" zoomScaleNormal="71" workbookViewId="0">
      <selection activeCell="I89" sqref="A1:I89"/>
    </sheetView>
  </sheetViews>
  <sheetFormatPr baseColWidth="10" defaultRowHeight="15.75" x14ac:dyDescent="0.25"/>
  <cols>
    <col min="1" max="1" width="3.875" style="1" customWidth="1"/>
    <col min="2" max="2" width="7.125" style="1" bestFit="1" customWidth="1"/>
    <col min="3" max="3" width="8.5" customWidth="1"/>
    <col min="4" max="4" width="27.375" bestFit="1" customWidth="1"/>
    <col min="5" max="5" width="64" style="4" customWidth="1"/>
    <col min="6" max="6" width="13.25" style="1" customWidth="1"/>
    <col min="7" max="8" width="11" style="1"/>
    <col min="9" max="9" width="11.25" style="1" customWidth="1"/>
  </cols>
  <sheetData>
    <row r="1" spans="1:11" ht="18.75" x14ac:dyDescent="0.25">
      <c r="B1" s="245" t="s">
        <v>189</v>
      </c>
      <c r="C1" s="245"/>
      <c r="D1" s="245"/>
      <c r="E1" s="245"/>
      <c r="F1" s="245"/>
      <c r="G1" s="245"/>
      <c r="H1" s="245"/>
      <c r="I1" s="75"/>
      <c r="J1" s="75"/>
      <c r="K1" s="75"/>
    </row>
    <row r="2" spans="1:11" ht="18.75" x14ac:dyDescent="0.25">
      <c r="B2" s="245" t="s">
        <v>232</v>
      </c>
      <c r="C2" s="246"/>
      <c r="D2" s="246"/>
      <c r="E2" s="246"/>
      <c r="F2" s="246"/>
      <c r="G2" s="246"/>
      <c r="H2" s="246"/>
    </row>
    <row r="3" spans="1:11" ht="18.75" x14ac:dyDescent="0.25">
      <c r="B3" s="245" t="s">
        <v>233</v>
      </c>
      <c r="C3" s="245"/>
      <c r="D3" s="245"/>
      <c r="E3" s="245"/>
      <c r="F3" s="245"/>
      <c r="G3" s="245"/>
      <c r="H3" s="245"/>
    </row>
    <row r="4" spans="1:11" ht="18.75" customHeight="1" x14ac:dyDescent="0.25">
      <c r="A4" s="247" t="s">
        <v>240</v>
      </c>
      <c r="B4" s="247"/>
      <c r="C4" s="247"/>
      <c r="D4" s="247"/>
      <c r="E4" s="247"/>
      <c r="F4" s="247"/>
      <c r="G4" s="247"/>
      <c r="H4" s="247"/>
      <c r="I4" s="247"/>
    </row>
    <row r="5" spans="1:11" ht="18.75" customHeight="1" x14ac:dyDescent="0.25">
      <c r="A5" s="247"/>
      <c r="B5" s="247"/>
      <c r="C5" s="247"/>
      <c r="D5" s="247"/>
      <c r="E5" s="247"/>
      <c r="F5" s="247"/>
      <c r="G5" s="247"/>
      <c r="H5" s="247"/>
      <c r="I5" s="247"/>
    </row>
    <row r="6" spans="1:11" ht="18.75" customHeight="1" x14ac:dyDescent="0.25">
      <c r="A6" s="66"/>
      <c r="B6" s="248" t="s">
        <v>224</v>
      </c>
      <c r="C6" s="248"/>
      <c r="D6" s="146"/>
      <c r="E6" s="147"/>
      <c r="F6" s="147"/>
      <c r="G6" s="147"/>
      <c r="H6" s="147"/>
      <c r="I6" s="148"/>
    </row>
    <row r="7" spans="1:11" ht="18.75" customHeight="1" x14ac:dyDescent="0.25">
      <c r="A7" s="66"/>
      <c r="B7" s="243" t="s">
        <v>225</v>
      </c>
      <c r="C7" s="244"/>
      <c r="D7" s="145"/>
      <c r="E7" s="149"/>
      <c r="F7" s="149"/>
      <c r="G7" s="149"/>
      <c r="H7" s="149"/>
      <c r="I7" s="150"/>
    </row>
    <row r="9" spans="1:11" s="6" customFormat="1" ht="31.5" x14ac:dyDescent="0.25">
      <c r="A9" s="228" t="s">
        <v>0</v>
      </c>
      <c r="B9" s="229"/>
      <c r="C9" s="8" t="s">
        <v>1</v>
      </c>
      <c r="D9" s="8" t="s">
        <v>2</v>
      </c>
      <c r="E9" s="8" t="s">
        <v>3</v>
      </c>
      <c r="F9" s="47" t="s">
        <v>146</v>
      </c>
      <c r="G9" s="47" t="s">
        <v>147</v>
      </c>
      <c r="H9" s="47" t="s">
        <v>148</v>
      </c>
      <c r="I9" s="47" t="s">
        <v>149</v>
      </c>
    </row>
    <row r="10" spans="1:11" s="5" customFormat="1" x14ac:dyDescent="0.25">
      <c r="A10" s="230" t="s">
        <v>156</v>
      </c>
      <c r="B10" s="231"/>
      <c r="C10" s="231"/>
      <c r="D10" s="231"/>
      <c r="E10" s="232"/>
      <c r="F10" s="55">
        <f>(IF(ISBLANK(F11),0,1)*$C$11)+(IF(ISBLANK(F12),0,1)*$C$12)+(IF(ISBLANK(F13),0,1)*$C$13)+(IF(ISBLANK(F14),0,1)*$C$14)+(IF(ISBLANK(F15),0,1)*$C$15)+(IF(ISBLANK(F16),0,1)*$C$16)+(IF(ISBLANK(F17),0,1)*$C$17)+(IF(ISBLANK(F18),0,1)*$C$18)+(IF(ISBLANK(F19),0,1)*$C$19)+(IF(ISBLANK(F20),0,1)*$C$20)+(IF(ISBLANK(F21),0,1)*$C$21)+(IF(ISBLANK(F22),0,1)*$C$22)+(IF(ISBLANK(F23),0,1)*$C$23)</f>
        <v>0</v>
      </c>
      <c r="G10" s="37">
        <f>(IF(ISBLANK(G11),0,1)*$C$11)+(IF(ISBLANK(G12),0,1)*$C$12)+(IF(ISBLANK(G13),0,1)*$C$13)+(IF(ISBLANK(G14),0,1)*$C$14)+(IF(ISBLANK(G15),0,1)*$C$15)+(IF(ISBLANK(G16),0,1)*$C$16)+(IF(ISBLANK(G17),0,1)*$C$17)+(IF(ISBLANK(G18),0,1)*$C$18)+(IF(ISBLANK(G19),0,1)*$C$19)+(IF(ISBLANK(G20),0,1)*$C$20)+(IF(ISBLANK(G21),0,1)*$C$21)+(IF(ISBLANK(G22),0,1)*$C$22)+(IF(ISBLANK(G23),0,1)*$C$23)</f>
        <v>0</v>
      </c>
      <c r="H10" s="55">
        <f>(IF(ISBLANK(H11),0,1)*$C$11)+(IF(ISBLANK(H12),0,1)*$C$12)+(IF(ISBLANK(H13),0,1)*$C$13)+(IF(ISBLANK(H14),0,1)*$C$14)+(IF(ISBLANK(H15),0,1)*$C$15)+(IF(ISBLANK(H16),0,1)*$C$16)+(IF(ISBLANK(H17),0,1)*$C$17)+(IF(ISBLANK(H18),0,1)*$C$18)+(IF(ISBLANK(H19),0,1)*$C$19)+(IF(ISBLANK(H20),0,1)*$C$20)+(IF(ISBLANK(H21),0,1)*$C$21)+(IF(ISBLANK(H22),0,1)*$C$22)+(IF(ISBLANK(H23),0,1)*$C$23)</f>
        <v>0</v>
      </c>
      <c r="I10" s="37">
        <f>AVERAGE(F10,G10,H10)</f>
        <v>0</v>
      </c>
    </row>
    <row r="11" spans="1:11" x14ac:dyDescent="0.25">
      <c r="A11" s="113">
        <v>1</v>
      </c>
      <c r="B11" s="113" t="s">
        <v>103</v>
      </c>
      <c r="C11" s="114">
        <v>0.4</v>
      </c>
      <c r="D11" s="114" t="s">
        <v>5</v>
      </c>
      <c r="E11" s="79" t="s">
        <v>6</v>
      </c>
      <c r="F11" s="61"/>
      <c r="G11" s="61"/>
      <c r="H11" s="61"/>
      <c r="I11" s="34">
        <f>AVERAGE(IF(ISBLANK(F11),0,1),IF(ISBLANK(G11),0,1),IF(ISBLANK(H11),0,1))*C11</f>
        <v>0</v>
      </c>
    </row>
    <row r="12" spans="1:11" x14ac:dyDescent="0.25">
      <c r="A12" s="113">
        <v>1</v>
      </c>
      <c r="B12" s="113" t="s">
        <v>104</v>
      </c>
      <c r="C12" s="114">
        <v>0</v>
      </c>
      <c r="D12" s="114"/>
      <c r="E12" s="79" t="s">
        <v>182</v>
      </c>
      <c r="F12" s="61"/>
      <c r="G12" s="61"/>
      <c r="H12" s="61"/>
      <c r="I12" s="34">
        <f>AVERAGE(IF(ISBLANK(#REF!),0,1),IF(ISBLANK(G12),0,1),IF(ISBLANK(H12),0,1))*C12</f>
        <v>0</v>
      </c>
    </row>
    <row r="13" spans="1:11" ht="31.5" x14ac:dyDescent="0.25">
      <c r="A13" s="25">
        <v>2</v>
      </c>
      <c r="B13" s="25" t="s">
        <v>103</v>
      </c>
      <c r="C13" s="9">
        <v>0.4</v>
      </c>
      <c r="D13" s="9" t="s">
        <v>4</v>
      </c>
      <c r="E13" s="10" t="s">
        <v>14</v>
      </c>
      <c r="F13" s="61"/>
      <c r="G13" s="61"/>
      <c r="H13" s="61"/>
      <c r="I13" s="34">
        <f t="shared" ref="I13:I23" si="0">AVERAGE(IF(ISBLANK(F13),0,1),IF(ISBLANK(G13),0,1),IF(ISBLANK(H13),0,1))*C13</f>
        <v>0</v>
      </c>
    </row>
    <row r="14" spans="1:11" ht="31.5" x14ac:dyDescent="0.25">
      <c r="A14" s="25">
        <v>2</v>
      </c>
      <c r="B14" s="25" t="s">
        <v>104</v>
      </c>
      <c r="C14" s="9">
        <v>0.2</v>
      </c>
      <c r="D14" s="9"/>
      <c r="E14" s="10" t="s">
        <v>91</v>
      </c>
      <c r="F14" s="61"/>
      <c r="G14" s="61"/>
      <c r="H14" s="61"/>
      <c r="I14" s="34">
        <f t="shared" si="0"/>
        <v>0</v>
      </c>
    </row>
    <row r="15" spans="1:11" x14ac:dyDescent="0.25">
      <c r="A15" s="25">
        <v>2</v>
      </c>
      <c r="B15" s="25" t="s">
        <v>105</v>
      </c>
      <c r="C15" s="9">
        <v>0</v>
      </c>
      <c r="D15" s="9"/>
      <c r="E15" s="10" t="s">
        <v>181</v>
      </c>
      <c r="F15" s="61"/>
      <c r="G15" s="61"/>
      <c r="H15" s="61"/>
      <c r="I15" s="34">
        <f t="shared" si="0"/>
        <v>0</v>
      </c>
    </row>
    <row r="16" spans="1:11" ht="31.5" x14ac:dyDescent="0.25">
      <c r="A16" s="33">
        <v>3</v>
      </c>
      <c r="B16" s="33" t="s">
        <v>103</v>
      </c>
      <c r="C16" s="21">
        <v>0.4</v>
      </c>
      <c r="D16" s="21" t="s">
        <v>7</v>
      </c>
      <c r="E16" s="22" t="s">
        <v>13</v>
      </c>
      <c r="F16" s="61"/>
      <c r="G16" s="61"/>
      <c r="H16" s="61"/>
      <c r="I16" s="34">
        <f t="shared" si="0"/>
        <v>0</v>
      </c>
    </row>
    <row r="17" spans="1:9" x14ac:dyDescent="0.25">
      <c r="A17" s="33">
        <v>3</v>
      </c>
      <c r="B17" s="33" t="s">
        <v>104</v>
      </c>
      <c r="C17" s="21">
        <v>0.2</v>
      </c>
      <c r="D17" s="21"/>
      <c r="E17" s="22" t="s">
        <v>8</v>
      </c>
      <c r="F17" s="61"/>
      <c r="G17" s="61"/>
      <c r="H17" s="61"/>
      <c r="I17" s="34">
        <f t="shared" si="0"/>
        <v>0</v>
      </c>
    </row>
    <row r="18" spans="1:9" x14ac:dyDescent="0.25">
      <c r="A18" s="33">
        <v>3</v>
      </c>
      <c r="B18" s="33" t="s">
        <v>105</v>
      </c>
      <c r="C18" s="21">
        <v>0</v>
      </c>
      <c r="D18" s="21"/>
      <c r="E18" s="22" t="s">
        <v>92</v>
      </c>
      <c r="F18" s="61"/>
      <c r="G18" s="61"/>
      <c r="H18" s="61"/>
      <c r="I18" s="34">
        <f t="shared" si="0"/>
        <v>0</v>
      </c>
    </row>
    <row r="19" spans="1:9" x14ac:dyDescent="0.25">
      <c r="A19" s="113">
        <v>4</v>
      </c>
      <c r="B19" s="113" t="s">
        <v>103</v>
      </c>
      <c r="C19" s="114">
        <v>0.4</v>
      </c>
      <c r="D19" s="114" t="s">
        <v>12</v>
      </c>
      <c r="E19" s="79" t="s">
        <v>10</v>
      </c>
      <c r="F19" s="61"/>
      <c r="G19" s="61"/>
      <c r="H19" s="61"/>
      <c r="I19" s="34">
        <f t="shared" si="0"/>
        <v>0</v>
      </c>
    </row>
    <row r="20" spans="1:9" x14ac:dyDescent="0.25">
      <c r="A20" s="113">
        <v>4</v>
      </c>
      <c r="B20" s="113" t="s">
        <v>104</v>
      </c>
      <c r="C20" s="114">
        <v>0.15</v>
      </c>
      <c r="D20" s="114"/>
      <c r="E20" s="79" t="s">
        <v>183</v>
      </c>
      <c r="F20" s="61"/>
      <c r="G20" s="61"/>
      <c r="H20" s="61"/>
      <c r="I20" s="34">
        <f t="shared" si="0"/>
        <v>0</v>
      </c>
    </row>
    <row r="21" spans="1:9" x14ac:dyDescent="0.25">
      <c r="A21" s="113">
        <v>4</v>
      </c>
      <c r="B21" s="113" t="s">
        <v>105</v>
      </c>
      <c r="C21" s="114">
        <v>0</v>
      </c>
      <c r="D21" s="114"/>
      <c r="E21" s="79" t="s">
        <v>11</v>
      </c>
      <c r="F21" s="61"/>
      <c r="G21" s="61"/>
      <c r="H21" s="61"/>
      <c r="I21" s="34">
        <f t="shared" si="0"/>
        <v>0</v>
      </c>
    </row>
    <row r="22" spans="1:9" x14ac:dyDescent="0.25">
      <c r="A22" s="25">
        <v>5</v>
      </c>
      <c r="B22" s="25" t="s">
        <v>103</v>
      </c>
      <c r="C22" s="9">
        <v>0.4</v>
      </c>
      <c r="D22" s="9" t="s">
        <v>9</v>
      </c>
      <c r="E22" s="10" t="s">
        <v>185</v>
      </c>
      <c r="F22" s="61"/>
      <c r="G22" s="61"/>
      <c r="H22" s="61"/>
      <c r="I22" s="34">
        <f t="shared" si="0"/>
        <v>0</v>
      </c>
    </row>
    <row r="23" spans="1:9" x14ac:dyDescent="0.25">
      <c r="A23" s="25">
        <v>5</v>
      </c>
      <c r="B23" s="25" t="s">
        <v>104</v>
      </c>
      <c r="C23" s="9">
        <v>0</v>
      </c>
      <c r="D23" s="9"/>
      <c r="E23" s="10" t="s">
        <v>184</v>
      </c>
      <c r="F23" s="61"/>
      <c r="G23" s="61"/>
      <c r="H23" s="61"/>
      <c r="I23" s="34">
        <f t="shared" si="0"/>
        <v>0</v>
      </c>
    </row>
    <row r="24" spans="1:9" s="5" customFormat="1" x14ac:dyDescent="0.25">
      <c r="A24" s="233" t="s">
        <v>150</v>
      </c>
      <c r="B24" s="234"/>
      <c r="C24" s="234"/>
      <c r="D24" s="234"/>
      <c r="E24" s="235"/>
      <c r="F24" s="56">
        <f>(IF(ISBLANK(F25),0,1)*$C$25)+(IF(ISBLANK(F26),0,1)*$C$26)+(IF(ISBLANK(F27),0,1)*$C$27)+(IF(ISBLANK(F28),0,1)*$C$28)+(IF(ISBLANK(F29),0,1)*$C$29)</f>
        <v>0</v>
      </c>
      <c r="G24" s="56">
        <f t="shared" ref="G24:H24" si="1">(IF(ISBLANK(G25),0,1)*$C$25)+(IF(ISBLANK(G26),0,1)*$C$26)+(IF(ISBLANK(G27),0,1)*$C$27)+(IF(ISBLANK(G28),0,1)*$C$28)+(IF(ISBLANK(G29),0,1)*$C$29)</f>
        <v>0</v>
      </c>
      <c r="H24" s="56">
        <f t="shared" si="1"/>
        <v>0</v>
      </c>
      <c r="I24" s="36">
        <f>AVERAGE(F24,G24,H24)</f>
        <v>0</v>
      </c>
    </row>
    <row r="25" spans="1:9" x14ac:dyDescent="0.25">
      <c r="A25" s="107">
        <v>6</v>
      </c>
      <c r="B25" s="107" t="s">
        <v>103</v>
      </c>
      <c r="C25" s="108">
        <v>0.25</v>
      </c>
      <c r="D25" s="108" t="s">
        <v>16</v>
      </c>
      <c r="E25" s="109" t="s">
        <v>93</v>
      </c>
      <c r="F25" s="61"/>
      <c r="G25" s="61"/>
      <c r="H25" s="61"/>
      <c r="I25" s="34">
        <f>AVERAGE(IF(ISBLANK(F25),0,1),IF(ISBLANK(G25),0,1),IF(ISBLANK(H25),0,1))*C25</f>
        <v>0</v>
      </c>
    </row>
    <row r="26" spans="1:9" x14ac:dyDescent="0.25">
      <c r="A26" s="107">
        <v>6</v>
      </c>
      <c r="B26" s="107" t="s">
        <v>104</v>
      </c>
      <c r="C26" s="108">
        <v>0</v>
      </c>
      <c r="D26" s="108"/>
      <c r="E26" s="109" t="s">
        <v>114</v>
      </c>
      <c r="F26" s="61"/>
      <c r="G26" s="61"/>
      <c r="H26" s="61"/>
      <c r="I26" s="34">
        <f>AVERAGE(IF(ISBLANK(F26),0,1),IF(ISBLANK(G26),0,1),IF(ISBLANK(H26),0,1))*C26</f>
        <v>0</v>
      </c>
    </row>
    <row r="27" spans="1:9" x14ac:dyDescent="0.25">
      <c r="A27" s="26">
        <v>7</v>
      </c>
      <c r="B27" s="26" t="s">
        <v>103</v>
      </c>
      <c r="C27" s="11">
        <v>0.25</v>
      </c>
      <c r="D27" s="11" t="s">
        <v>15</v>
      </c>
      <c r="E27" s="12" t="s">
        <v>109</v>
      </c>
      <c r="F27" s="61"/>
      <c r="G27" s="61"/>
      <c r="H27" s="61"/>
      <c r="I27" s="34">
        <f>AVERAGE(IF(ISBLANK(F27),0,1),IF(ISBLANK(G27),0,1),IF(ISBLANK(H27),0,1))*C27</f>
        <v>0</v>
      </c>
    </row>
    <row r="28" spans="1:9" x14ac:dyDescent="0.25">
      <c r="A28" s="26">
        <v>7</v>
      </c>
      <c r="B28" s="26" t="s">
        <v>103</v>
      </c>
      <c r="C28" s="11">
        <v>0.1</v>
      </c>
      <c r="D28" s="11" t="s">
        <v>15</v>
      </c>
      <c r="E28" s="12" t="s">
        <v>186</v>
      </c>
      <c r="F28" s="61"/>
      <c r="G28" s="61"/>
      <c r="H28" s="61"/>
      <c r="I28" s="34">
        <f>AVERAGE(IF(ISBLANK(F28),0,1),IF(ISBLANK(G28),0,1),IF(ISBLANK(H28),0,1))*C28</f>
        <v>0</v>
      </c>
    </row>
    <row r="29" spans="1:9" x14ac:dyDescent="0.25">
      <c r="A29" s="26">
        <v>7</v>
      </c>
      <c r="B29" s="26" t="s">
        <v>104</v>
      </c>
      <c r="C29" s="11">
        <v>0</v>
      </c>
      <c r="D29" s="11"/>
      <c r="E29" s="12" t="s">
        <v>115</v>
      </c>
      <c r="F29" s="61"/>
      <c r="G29" s="61"/>
      <c r="H29" s="61"/>
      <c r="I29" s="34">
        <f>AVERAGE(IF(ISBLANK(F29),0,1),IF(ISBLANK(G29),0,1),IF(ISBLANK(H29),0,1))*C29</f>
        <v>0</v>
      </c>
    </row>
    <row r="30" spans="1:9" s="5" customFormat="1" x14ac:dyDescent="0.25">
      <c r="A30" s="236" t="s">
        <v>151</v>
      </c>
      <c r="B30" s="236"/>
      <c r="C30" s="236"/>
      <c r="D30" s="236"/>
      <c r="E30" s="236"/>
      <c r="F30" s="215">
        <f>(IF(ISBLANK(F31),0,1)*$C$31)+(IF(ISBLANK(F32),0,1)*$C$32)+(IF(ISBLANK(F33),0,1)*$C$33)+(IF(ISBLANK(F34),0,1)*$C$34)+(IF(ISBLANK(F35),0,1)*$C$35)+(IF(ISBLANK(F36),0,1)*$C$36)+(IF(ISBLANK(F37),0,1)*$C$37)+(IF(ISBLANK(F38),0,1)*$C$38)</f>
        <v>0</v>
      </c>
      <c r="G30" s="215">
        <f t="shared" ref="G30:H30" si="2">(IF(ISBLANK(G31),0,1)*$C$31)+(IF(ISBLANK(G32),0,1)*$C$32)+(IF(ISBLANK(G33),0,1)*$C$33)+(IF(ISBLANK(G34),0,1)*$C$34)+(IF(ISBLANK(G35),0,1)*$C$35)+(IF(ISBLANK(G36),0,1)*$C$36)+(IF(ISBLANK(G37),0,1)*$C$37)+(IF(ISBLANK(G38),0,1)*$C$38)</f>
        <v>0</v>
      </c>
      <c r="H30" s="215">
        <f t="shared" si="2"/>
        <v>0</v>
      </c>
      <c r="I30" s="215">
        <f>AVERAGE(F30,G30,H30)</f>
        <v>0</v>
      </c>
    </row>
    <row r="31" spans="1:9" x14ac:dyDescent="0.25">
      <c r="A31" s="115">
        <v>8</v>
      </c>
      <c r="B31" s="115" t="s">
        <v>103</v>
      </c>
      <c r="C31" s="116">
        <v>0.25</v>
      </c>
      <c r="D31" s="116" t="s">
        <v>87</v>
      </c>
      <c r="E31" s="117" t="s">
        <v>17</v>
      </c>
      <c r="F31" s="61"/>
      <c r="G31" s="61"/>
      <c r="H31" s="61"/>
      <c r="I31" s="34">
        <f t="shared" ref="I31:I38" si="3">AVERAGE(IF(ISBLANK(F31),0,1),IF(ISBLANK(G31),0,1),IF(ISBLANK(H31),0,1))*C31</f>
        <v>0</v>
      </c>
    </row>
    <row r="32" spans="1:9" x14ac:dyDescent="0.25">
      <c r="A32" s="115">
        <v>8</v>
      </c>
      <c r="B32" s="115" t="s">
        <v>104</v>
      </c>
      <c r="C32" s="116">
        <v>0</v>
      </c>
      <c r="D32" s="116"/>
      <c r="E32" s="117" t="s">
        <v>116</v>
      </c>
      <c r="F32" s="61"/>
      <c r="G32" s="61"/>
      <c r="H32" s="61"/>
      <c r="I32" s="34">
        <f t="shared" si="3"/>
        <v>0</v>
      </c>
    </row>
    <row r="33" spans="1:9" x14ac:dyDescent="0.25">
      <c r="A33" s="27">
        <v>9</v>
      </c>
      <c r="B33" s="27" t="s">
        <v>103</v>
      </c>
      <c r="C33" s="13">
        <v>0.25</v>
      </c>
      <c r="D33" s="13" t="s">
        <v>88</v>
      </c>
      <c r="E33" s="14" t="s">
        <v>18</v>
      </c>
      <c r="F33" s="61"/>
      <c r="G33" s="61"/>
      <c r="H33" s="61"/>
      <c r="I33" s="34">
        <f t="shared" si="3"/>
        <v>0</v>
      </c>
    </row>
    <row r="34" spans="1:9" x14ac:dyDescent="0.25">
      <c r="A34" s="27">
        <v>9</v>
      </c>
      <c r="B34" s="27" t="s">
        <v>104</v>
      </c>
      <c r="C34" s="13">
        <v>0</v>
      </c>
      <c r="D34" s="13"/>
      <c r="E34" s="14" t="s">
        <v>117</v>
      </c>
      <c r="F34" s="61"/>
      <c r="G34" s="61"/>
      <c r="H34" s="61"/>
      <c r="I34" s="34">
        <f t="shared" si="3"/>
        <v>0</v>
      </c>
    </row>
    <row r="35" spans="1:9" x14ac:dyDescent="0.25">
      <c r="A35" s="121">
        <v>10</v>
      </c>
      <c r="B35" s="121" t="s">
        <v>103</v>
      </c>
      <c r="C35" s="122">
        <v>0.25</v>
      </c>
      <c r="D35" s="122" t="s">
        <v>89</v>
      </c>
      <c r="E35" s="123" t="s">
        <v>19</v>
      </c>
      <c r="F35" s="61"/>
      <c r="G35" s="61"/>
      <c r="H35" s="61"/>
      <c r="I35" s="34">
        <f t="shared" si="3"/>
        <v>0</v>
      </c>
    </row>
    <row r="36" spans="1:9" x14ac:dyDescent="0.25">
      <c r="A36" s="121">
        <v>10</v>
      </c>
      <c r="B36" s="121" t="s">
        <v>104</v>
      </c>
      <c r="C36" s="122">
        <v>0</v>
      </c>
      <c r="D36" s="122"/>
      <c r="E36" s="123" t="s">
        <v>118</v>
      </c>
      <c r="F36" s="61"/>
      <c r="G36" s="61"/>
      <c r="H36" s="61"/>
      <c r="I36" s="34">
        <f t="shared" si="3"/>
        <v>0</v>
      </c>
    </row>
    <row r="37" spans="1:9" x14ac:dyDescent="0.25">
      <c r="A37" s="104">
        <v>11</v>
      </c>
      <c r="B37" s="104" t="s">
        <v>103</v>
      </c>
      <c r="C37" s="105">
        <v>0.25</v>
      </c>
      <c r="D37" s="105" t="s">
        <v>90</v>
      </c>
      <c r="E37" s="106" t="s">
        <v>20</v>
      </c>
      <c r="F37" s="61"/>
      <c r="G37" s="61"/>
      <c r="H37" s="61"/>
      <c r="I37" s="34">
        <f t="shared" si="3"/>
        <v>0</v>
      </c>
    </row>
    <row r="38" spans="1:9" x14ac:dyDescent="0.25">
      <c r="A38" s="104">
        <v>11</v>
      </c>
      <c r="B38" s="104" t="s">
        <v>104</v>
      </c>
      <c r="C38" s="105">
        <v>0</v>
      </c>
      <c r="D38" s="105"/>
      <c r="E38" s="106" t="s">
        <v>119</v>
      </c>
      <c r="F38" s="61"/>
      <c r="G38" s="61"/>
      <c r="H38" s="61"/>
      <c r="I38" s="34">
        <f t="shared" si="3"/>
        <v>0</v>
      </c>
    </row>
    <row r="39" spans="1:9" s="5" customFormat="1" x14ac:dyDescent="0.25">
      <c r="A39" s="237" t="s">
        <v>152</v>
      </c>
      <c r="B39" s="238"/>
      <c r="C39" s="238"/>
      <c r="D39" s="238"/>
      <c r="E39" s="239"/>
      <c r="F39" s="40">
        <f>(IF(ISBLANK(F40),0,1)*$C$40)+(IF(ISBLANK(F41),0,1)*$C$41)+(IF(ISBLANK(F42),0,1)*$C$42)+(IF(ISBLANK(F43),0,1)*$C$43)</f>
        <v>0</v>
      </c>
      <c r="G39" s="40">
        <f t="shared" ref="G39:H39" si="4">(IF(ISBLANK(G40),0,1)*$C$40)+(IF(ISBLANK(G41),0,1)*$C$41)+(IF(ISBLANK(G42),0,1)*$C$42)+(IF(ISBLANK(G43),0,1)*$C$43)</f>
        <v>0</v>
      </c>
      <c r="H39" s="40">
        <f t="shared" si="4"/>
        <v>0</v>
      </c>
      <c r="I39" s="40">
        <f>AVERAGE(F39,G39,H39)</f>
        <v>0</v>
      </c>
    </row>
    <row r="40" spans="1:9" x14ac:dyDescent="0.25">
      <c r="A40" s="118">
        <v>12</v>
      </c>
      <c r="B40" s="118" t="s">
        <v>103</v>
      </c>
      <c r="C40" s="119">
        <v>0.25</v>
      </c>
      <c r="D40" s="119" t="s">
        <v>21</v>
      </c>
      <c r="E40" s="120" t="s">
        <v>22</v>
      </c>
      <c r="F40" s="61"/>
      <c r="G40" s="61"/>
      <c r="H40" s="61"/>
      <c r="I40" s="34">
        <f>AVERAGE(IF(ISBLANK(F40),0,1),IF(ISBLANK(G40),0,1),IF(ISBLANK(H40),0,1))*C40</f>
        <v>0</v>
      </c>
    </row>
    <row r="41" spans="1:9" x14ac:dyDescent="0.25">
      <c r="A41" s="118">
        <v>12</v>
      </c>
      <c r="B41" s="118" t="s">
        <v>104</v>
      </c>
      <c r="C41" s="119">
        <v>0.1</v>
      </c>
      <c r="D41" s="119"/>
      <c r="E41" s="120" t="s">
        <v>94</v>
      </c>
      <c r="F41" s="61"/>
      <c r="G41" s="61"/>
      <c r="H41" s="61"/>
      <c r="I41" s="34">
        <f>AVERAGE(IF(ISBLANK(F41),0,1),IF(ISBLANK(G41),0,1),IF(ISBLANK(H41),0,1))*C41</f>
        <v>0</v>
      </c>
    </row>
    <row r="42" spans="1:9" x14ac:dyDescent="0.25">
      <c r="A42" s="28">
        <v>13</v>
      </c>
      <c r="B42" s="28" t="s">
        <v>103</v>
      </c>
      <c r="C42" s="15">
        <v>0.25</v>
      </c>
      <c r="D42" s="15" t="s">
        <v>44</v>
      </c>
      <c r="E42" s="16" t="s">
        <v>112</v>
      </c>
      <c r="F42" s="61"/>
      <c r="G42" s="61"/>
      <c r="H42" s="61"/>
      <c r="I42" s="34">
        <f>AVERAGE(IF(ISBLANK(F42),0,1),IF(ISBLANK(G42),0,1),IF(ISBLANK(H42),0,1))*C42</f>
        <v>0</v>
      </c>
    </row>
    <row r="43" spans="1:9" x14ac:dyDescent="0.25">
      <c r="A43" s="28">
        <v>13</v>
      </c>
      <c r="B43" s="28" t="s">
        <v>104</v>
      </c>
      <c r="C43" s="15">
        <v>0</v>
      </c>
      <c r="D43" s="15"/>
      <c r="E43" s="16" t="s">
        <v>113</v>
      </c>
      <c r="F43" s="61"/>
      <c r="G43" s="61"/>
      <c r="H43" s="61"/>
      <c r="I43" s="34">
        <f>AVERAGE(IF(ISBLANK(F43),0,1),IF(ISBLANK(G43),0,1),IF(ISBLANK(H43),0,1))*C43</f>
        <v>0</v>
      </c>
    </row>
    <row r="44" spans="1:9" s="5" customFormat="1" x14ac:dyDescent="0.25">
      <c r="A44" s="240" t="s">
        <v>157</v>
      </c>
      <c r="B44" s="241"/>
      <c r="C44" s="241"/>
      <c r="D44" s="241"/>
      <c r="E44" s="242"/>
      <c r="F44" s="39">
        <f>(IF(ISBLANK(F45),0,1)*$C$45)+(IF(ISBLANK(F46),0,1)*$C$46)+(IF(ISBLANK(F47),0,1)*$C$47)+(IF(ISBLANK(F48),0,1)*$C$48)+(IF(ISBLANK(F49),0,1)*$C$49)+(IF(ISBLANK(F50),0,1)*$C$50)+(IF(ISBLANK(F51),0,1)*$C$51)</f>
        <v>0</v>
      </c>
      <c r="G44" s="39">
        <f t="shared" ref="G44:H44" si="5">(IF(ISBLANK(G45),0,1)*$C$45)+(IF(ISBLANK(G46),0,1)*$C$46)+(IF(ISBLANK(G47),0,1)*$C$47)+(IF(ISBLANK(G48),0,1)*$C$48)+(IF(ISBLANK(G49),0,1)*$C$49)+(IF(ISBLANK(G50),0,1)*$C$50)+(IF(ISBLANK(G51),0,1)*$C$51)</f>
        <v>0</v>
      </c>
      <c r="H44" s="39">
        <f t="shared" si="5"/>
        <v>0</v>
      </c>
      <c r="I44" s="39">
        <f>AVERAGE(F44,G44,H44)</f>
        <v>0</v>
      </c>
    </row>
    <row r="45" spans="1:9" x14ac:dyDescent="0.25">
      <c r="A45" s="124">
        <v>14</v>
      </c>
      <c r="B45" s="124" t="s">
        <v>103</v>
      </c>
      <c r="C45" s="125">
        <v>1</v>
      </c>
      <c r="D45" s="125" t="s">
        <v>25</v>
      </c>
      <c r="E45" s="126" t="s">
        <v>23</v>
      </c>
      <c r="F45" s="61"/>
      <c r="G45" s="61"/>
      <c r="H45" s="61"/>
      <c r="I45" s="34">
        <f t="shared" ref="I45:I51" si="6">AVERAGE(IF(ISBLANK(F45),0,1),IF(ISBLANK(G45),0,1),IF(ISBLANK(H45),0,1))*C45</f>
        <v>0</v>
      </c>
    </row>
    <row r="46" spans="1:9" x14ac:dyDescent="0.25">
      <c r="A46" s="124">
        <v>14</v>
      </c>
      <c r="B46" s="124" t="s">
        <v>104</v>
      </c>
      <c r="C46" s="125">
        <v>0</v>
      </c>
      <c r="D46" s="125"/>
      <c r="E46" s="126" t="s">
        <v>120</v>
      </c>
      <c r="F46" s="61"/>
      <c r="G46" s="61"/>
      <c r="H46" s="61"/>
      <c r="I46" s="34">
        <f t="shared" si="6"/>
        <v>0</v>
      </c>
    </row>
    <row r="47" spans="1:9" x14ac:dyDescent="0.25">
      <c r="A47" s="29">
        <v>15</v>
      </c>
      <c r="B47" s="29" t="s">
        <v>103</v>
      </c>
      <c r="C47" s="17">
        <v>1</v>
      </c>
      <c r="D47" s="17" t="s">
        <v>26</v>
      </c>
      <c r="E47" s="18" t="s">
        <v>24</v>
      </c>
      <c r="F47" s="61"/>
      <c r="G47" s="61"/>
      <c r="H47" s="61"/>
      <c r="I47" s="34">
        <f t="shared" si="6"/>
        <v>0</v>
      </c>
    </row>
    <row r="48" spans="1:9" x14ac:dyDescent="0.25">
      <c r="A48" s="29">
        <v>15</v>
      </c>
      <c r="B48" s="29" t="s">
        <v>104</v>
      </c>
      <c r="C48" s="17">
        <v>0.5</v>
      </c>
      <c r="D48" s="17"/>
      <c r="E48" s="18" t="s">
        <v>188</v>
      </c>
      <c r="F48" s="61"/>
      <c r="G48" s="61"/>
      <c r="H48" s="61"/>
      <c r="I48" s="34">
        <f t="shared" si="6"/>
        <v>0</v>
      </c>
    </row>
    <row r="49" spans="1:9" x14ac:dyDescent="0.25">
      <c r="A49" s="29">
        <v>15</v>
      </c>
      <c r="B49" s="29" t="s">
        <v>104</v>
      </c>
      <c r="C49" s="17">
        <v>0</v>
      </c>
      <c r="D49" s="17"/>
      <c r="E49" s="18" t="s">
        <v>187</v>
      </c>
      <c r="F49" s="61"/>
      <c r="G49" s="61"/>
      <c r="H49" s="61"/>
      <c r="I49" s="34">
        <f t="shared" si="6"/>
        <v>0</v>
      </c>
    </row>
    <row r="50" spans="1:9" x14ac:dyDescent="0.25">
      <c r="A50" s="130">
        <v>16</v>
      </c>
      <c r="B50" s="130" t="s">
        <v>103</v>
      </c>
      <c r="C50" s="71">
        <v>1</v>
      </c>
      <c r="D50" s="71" t="s">
        <v>110</v>
      </c>
      <c r="E50" s="131" t="s">
        <v>111</v>
      </c>
      <c r="F50" s="61"/>
      <c r="G50" s="61"/>
      <c r="H50" s="61"/>
      <c r="I50" s="34">
        <f t="shared" si="6"/>
        <v>0</v>
      </c>
    </row>
    <row r="51" spans="1:9" ht="20.25" customHeight="1" x14ac:dyDescent="0.25">
      <c r="A51" s="130">
        <v>16</v>
      </c>
      <c r="B51" s="130" t="s">
        <v>104</v>
      </c>
      <c r="C51" s="71">
        <v>0</v>
      </c>
      <c r="D51" s="71"/>
      <c r="E51" s="132" t="s">
        <v>121</v>
      </c>
      <c r="F51" s="61"/>
      <c r="G51" s="61"/>
      <c r="H51" s="61"/>
      <c r="I51" s="34">
        <f t="shared" si="6"/>
        <v>0</v>
      </c>
    </row>
    <row r="52" spans="1:9" s="5" customFormat="1" x14ac:dyDescent="0.25">
      <c r="A52" s="216" t="s">
        <v>153</v>
      </c>
      <c r="B52" s="217"/>
      <c r="C52" s="217"/>
      <c r="D52" s="217"/>
      <c r="E52" s="218"/>
      <c r="F52" s="38">
        <f>(IF(ISBLANK(F53),0,1)*$C$53)+(IF(ISBLANK(F54),0,1)*$C$54)+(IF(ISBLANK(F55),0,1)*$C$55)+(IF(ISBLANK(F56),0,1)*$C$56)+(IF(ISBLANK(F57),0,1)*$C$57)+(IF(ISBLANK(F58),0,1)*$C$58)+(IF(ISBLANK(F59),0,1)*$C$59)+(IF(ISBLANK(F60),0,1)*$C$60)</f>
        <v>0</v>
      </c>
      <c r="G52" s="38">
        <f>(IF(ISBLANK(G53),0,1)*$C$53)+(IF(ISBLANK(G54),0,1)*$C$54)+(IF(ISBLANK(G55),0,1)*$C$55)+(IF(ISBLANK(G56),0,1)*$C$56)+(IF(ISBLANK(G57),0,1)*$C$57)+(IF(ISBLANK(G58),0,1)*$C$58)+(IF(ISBLANK(G59),0,1)*$C$59)+(IF(ISBLANK(G60),0,1)*$C$60)</f>
        <v>0</v>
      </c>
      <c r="H52" s="38">
        <f>(IF(ISBLANK(H53),0,1)*$C$53)+(IF(ISBLANK(H54),0,1)*$C$54)+(IF(ISBLANK(H55),0,1)*$C$55)+(IF(ISBLANK(H56),0,1)*$C$56)+(IF(ISBLANK(H57),0,1)*$C$57)+(IF(ISBLANK(H58),0,1)*$C$58)+(IF(ISBLANK(H59),0,1)*$C$59)+(IF(ISBLANK(H60),0,1)*$C$60)</f>
        <v>0</v>
      </c>
      <c r="I52" s="38">
        <f>AVERAGE(F52,G52,H52)</f>
        <v>0</v>
      </c>
    </row>
    <row r="53" spans="1:9" ht="31.5" x14ac:dyDescent="0.25">
      <c r="A53" s="127">
        <v>17</v>
      </c>
      <c r="B53" s="127" t="s">
        <v>103</v>
      </c>
      <c r="C53" s="128">
        <v>0.2</v>
      </c>
      <c r="D53" s="128" t="s">
        <v>95</v>
      </c>
      <c r="E53" s="129" t="s">
        <v>96</v>
      </c>
      <c r="F53" s="61"/>
      <c r="G53" s="61"/>
      <c r="H53" s="61"/>
      <c r="I53" s="34">
        <f t="shared" ref="I53:I60" si="7">AVERAGE(IF(ISBLANK(F53),0,1),IF(ISBLANK(G53),0,1),IF(ISBLANK(H53),0,1))*C53</f>
        <v>0</v>
      </c>
    </row>
    <row r="54" spans="1:9" ht="30.75" customHeight="1" x14ac:dyDescent="0.25">
      <c r="A54" s="127">
        <v>17</v>
      </c>
      <c r="B54" s="127" t="s">
        <v>104</v>
      </c>
      <c r="C54" s="128">
        <v>0</v>
      </c>
      <c r="D54" s="128"/>
      <c r="E54" s="129" t="s">
        <v>122</v>
      </c>
      <c r="F54" s="61"/>
      <c r="G54" s="61"/>
      <c r="H54" s="61"/>
      <c r="I54" s="34">
        <f t="shared" si="7"/>
        <v>0</v>
      </c>
    </row>
    <row r="55" spans="1:9" x14ac:dyDescent="0.25">
      <c r="A55" s="30">
        <v>18</v>
      </c>
      <c r="B55" s="30" t="s">
        <v>103</v>
      </c>
      <c r="C55" s="19">
        <v>0.1</v>
      </c>
      <c r="D55" s="19" t="s">
        <v>27</v>
      </c>
      <c r="E55" s="20" t="s">
        <v>28</v>
      </c>
      <c r="F55" s="61"/>
      <c r="G55" s="61"/>
      <c r="H55" s="61"/>
      <c r="I55" s="34">
        <f t="shared" si="7"/>
        <v>0</v>
      </c>
    </row>
    <row r="56" spans="1:9" x14ac:dyDescent="0.25">
      <c r="A56" s="30">
        <v>18</v>
      </c>
      <c r="B56" s="30" t="s">
        <v>104</v>
      </c>
      <c r="C56" s="19">
        <v>0</v>
      </c>
      <c r="D56" s="19"/>
      <c r="E56" s="20" t="s">
        <v>123</v>
      </c>
      <c r="F56" s="61"/>
      <c r="G56" s="61"/>
      <c r="H56" s="61"/>
      <c r="I56" s="34">
        <f t="shared" si="7"/>
        <v>0</v>
      </c>
    </row>
    <row r="57" spans="1:9" x14ac:dyDescent="0.25">
      <c r="A57" s="133">
        <v>19</v>
      </c>
      <c r="B57" s="133" t="s">
        <v>103</v>
      </c>
      <c r="C57" s="134">
        <v>0.1</v>
      </c>
      <c r="D57" s="134" t="s">
        <v>29</v>
      </c>
      <c r="E57" s="135" t="s">
        <v>30</v>
      </c>
      <c r="F57" s="61"/>
      <c r="G57" s="61"/>
      <c r="H57" s="61"/>
      <c r="I57" s="34">
        <f t="shared" si="7"/>
        <v>0</v>
      </c>
    </row>
    <row r="58" spans="1:9" x14ac:dyDescent="0.25">
      <c r="A58" s="133">
        <v>19</v>
      </c>
      <c r="B58" s="133" t="s">
        <v>104</v>
      </c>
      <c r="C58" s="134">
        <v>0</v>
      </c>
      <c r="D58" s="134"/>
      <c r="E58" s="135" t="s">
        <v>124</v>
      </c>
      <c r="F58" s="61"/>
      <c r="G58" s="61"/>
      <c r="H58" s="61"/>
      <c r="I58" s="34">
        <f t="shared" si="7"/>
        <v>0</v>
      </c>
    </row>
    <row r="59" spans="1:9" x14ac:dyDescent="0.25">
      <c r="A59" s="127">
        <v>20</v>
      </c>
      <c r="B59" s="127" t="s">
        <v>103</v>
      </c>
      <c r="C59" s="128">
        <v>0.1</v>
      </c>
      <c r="D59" s="128" t="s">
        <v>31</v>
      </c>
      <c r="E59" s="129" t="s">
        <v>32</v>
      </c>
      <c r="F59" s="61"/>
      <c r="G59" s="61"/>
      <c r="H59" s="61"/>
      <c r="I59" s="34">
        <f t="shared" si="7"/>
        <v>0</v>
      </c>
    </row>
    <row r="60" spans="1:9" x14ac:dyDescent="0.25">
      <c r="A60" s="127">
        <v>20</v>
      </c>
      <c r="B60" s="127" t="s">
        <v>104</v>
      </c>
      <c r="C60" s="128">
        <v>0</v>
      </c>
      <c r="D60" s="128"/>
      <c r="E60" s="129" t="s">
        <v>125</v>
      </c>
      <c r="F60" s="61"/>
      <c r="G60" s="61"/>
      <c r="H60" s="61"/>
      <c r="I60" s="34">
        <f t="shared" si="7"/>
        <v>0</v>
      </c>
    </row>
    <row r="61" spans="1:9" s="5" customFormat="1" x14ac:dyDescent="0.25">
      <c r="A61" s="219" t="s">
        <v>158</v>
      </c>
      <c r="B61" s="220"/>
      <c r="C61" s="220"/>
      <c r="D61" s="220"/>
      <c r="E61" s="221"/>
      <c r="F61" s="31">
        <f>(IF(ISBLANK(F62),0,1)*$C$62)+(IF(ISBLANK(F63),0,1)*$C$63)+(IF(ISBLANK(F64),0,1)*$C$64)+(IF(ISBLANK(F65),0,1)*$C$65)+(IF(ISBLANK(F66),0,1)*$C$66)+(IF(ISBLANK(F67),0,1)*$C$67)+(IF(ISBLANK(F68),0,1)*$C$68)+(IF(ISBLANK(F69),0,1)*$C$69)+(IF(ISBLANK(F70),0,1)*$C$70)+(IF(ISBLANK(F71),0,1)*$C$71)+(IF(ISBLANK(F72),0,1)*$C$72)+(IF(ISBLANK(F73),0,1)*$C$73)+(IF(ISBLANK(F74),0,1)*$C$74)+(IF(ISBLANK(F75),0,1)*$C$75)</f>
        <v>0</v>
      </c>
      <c r="G61" s="31">
        <f t="shared" ref="G61" si="8">(IF(ISBLANK(G62),0,1)*$C$62)+(IF(ISBLANK(G63),0,1)*$C$63)+(IF(ISBLANK(G64),0,1)*$C$64)+(IF(ISBLANK(G65),0,1)*$C$65)+(IF(ISBLANK(G66),0,1)*$C$66)+(IF(ISBLANK(G67),0,1)*$C$67)+(IF(ISBLANK(G68),0,1)*$C$68)+(IF(ISBLANK(G69),0,1)*$C$69)+(IF(ISBLANK(G70),0,1)*$C$70)+(IF(ISBLANK(G71),0,1)*$C$71)+(IF(ISBLANK(G72),0,1)*$C$72)+(IF(ISBLANK(G73),0,1)*$C$73)+(IF(ISBLANK(G74),0,1)*$C$74)+(IF(ISBLANK(G75),0,1)*$C$75)</f>
        <v>0</v>
      </c>
      <c r="H61" s="31">
        <f>(IF(ISBLANK(H62),0,1)*$C$62)+(IF(ISBLANK(H63),0,1)*$C$63)+(IF(ISBLANK(H64),0,1)*$C$64)+(IF(ISBLANK(H65),0,1)*$C$65)+(IF(ISBLANK(H66),0,1)*$C$66)+(IF(ISBLANK(H67),0,1)*$C$67)+(IF(ISBLANK(H68),0,1)*$C$68)+(IF(ISBLANK(H69),0,1)*$C$69)+(IF(ISBLANK(H70),0,1)*$C$70)+(IF(ISBLANK(H71),0,1)*$C$71)+(IF(ISBLANK(H72),0,1)*$C$72)+(IF(ISBLANK(H73),0,1)*$C$73)+(IF(ISBLANK(H74),0,1)*$C$74)+(IF(ISBLANK(H75),0,1)*$C$75)</f>
        <v>0</v>
      </c>
      <c r="I61" s="31">
        <f>AVERAGE(F61,G61,H61)</f>
        <v>0</v>
      </c>
    </row>
    <row r="62" spans="1:9" x14ac:dyDescent="0.25">
      <c r="A62" s="113">
        <v>21</v>
      </c>
      <c r="B62" s="113" t="s">
        <v>103</v>
      </c>
      <c r="C62" s="136">
        <v>0.25</v>
      </c>
      <c r="D62" s="114" t="s">
        <v>34</v>
      </c>
      <c r="E62" s="79" t="s">
        <v>136</v>
      </c>
      <c r="F62" s="61"/>
      <c r="G62" s="61"/>
      <c r="H62" s="61"/>
      <c r="I62" s="34">
        <f>AVERAGE(IF(ISBLANK(F62),0,1),IF(ISBLANK(G62),0,1),IF(ISBLANK(H62),0,1))*C62</f>
        <v>0</v>
      </c>
    </row>
    <row r="63" spans="1:9" x14ac:dyDescent="0.25">
      <c r="A63" s="113">
        <v>21</v>
      </c>
      <c r="B63" s="113" t="s">
        <v>104</v>
      </c>
      <c r="C63" s="136">
        <v>0.1</v>
      </c>
      <c r="D63" s="114"/>
      <c r="E63" s="79" t="s">
        <v>38</v>
      </c>
      <c r="F63" s="61"/>
      <c r="G63" s="61"/>
      <c r="H63" s="61"/>
      <c r="I63" s="34">
        <f t="shared" ref="I63:I75" si="9">AVERAGE(IF(ISBLANK(F63),0,1),IF(ISBLANK(G63),0,1),IF(ISBLANK(H63),0,1))*C63</f>
        <v>0</v>
      </c>
    </row>
    <row r="64" spans="1:9" x14ac:dyDescent="0.25">
      <c r="A64" s="25">
        <v>22</v>
      </c>
      <c r="B64" s="25" t="s">
        <v>103</v>
      </c>
      <c r="C64" s="137">
        <v>0.2</v>
      </c>
      <c r="D64" s="138" t="s">
        <v>33</v>
      </c>
      <c r="E64" s="138" t="s">
        <v>97</v>
      </c>
      <c r="F64" s="61"/>
      <c r="G64" s="61"/>
      <c r="H64" s="61"/>
      <c r="I64" s="34">
        <f t="shared" si="9"/>
        <v>0</v>
      </c>
    </row>
    <row r="65" spans="1:9" x14ac:dyDescent="0.25">
      <c r="A65" s="25">
        <v>22</v>
      </c>
      <c r="B65" s="25" t="s">
        <v>104</v>
      </c>
      <c r="C65" s="137">
        <v>0.1</v>
      </c>
      <c r="D65" s="25"/>
      <c r="E65" s="138" t="s">
        <v>126</v>
      </c>
      <c r="F65" s="61"/>
      <c r="G65" s="61"/>
      <c r="H65" s="61"/>
      <c r="I65" s="34">
        <f t="shared" si="9"/>
        <v>0</v>
      </c>
    </row>
    <row r="66" spans="1:9" x14ac:dyDescent="0.25">
      <c r="A66" s="33">
        <v>23</v>
      </c>
      <c r="B66" s="33" t="s">
        <v>103</v>
      </c>
      <c r="C66" s="60">
        <v>0.2</v>
      </c>
      <c r="D66" s="21" t="s">
        <v>84</v>
      </c>
      <c r="E66" s="22" t="s">
        <v>35</v>
      </c>
      <c r="F66" s="61"/>
      <c r="G66" s="61"/>
      <c r="H66" s="61"/>
      <c r="I66" s="34">
        <f t="shared" si="9"/>
        <v>0</v>
      </c>
    </row>
    <row r="67" spans="1:9" x14ac:dyDescent="0.25">
      <c r="A67" s="33">
        <v>23</v>
      </c>
      <c r="B67" s="33" t="s">
        <v>104</v>
      </c>
      <c r="C67" s="60">
        <v>0</v>
      </c>
      <c r="D67" s="21"/>
      <c r="E67" s="22" t="s">
        <v>127</v>
      </c>
      <c r="F67" s="61"/>
      <c r="G67" s="61"/>
      <c r="H67" s="61"/>
      <c r="I67" s="34">
        <f t="shared" si="9"/>
        <v>0</v>
      </c>
    </row>
    <row r="68" spans="1:9" x14ac:dyDescent="0.25">
      <c r="A68" s="113">
        <v>24</v>
      </c>
      <c r="B68" s="113" t="s">
        <v>103</v>
      </c>
      <c r="C68" s="136">
        <v>0.2</v>
      </c>
      <c r="D68" s="139" t="s">
        <v>85</v>
      </c>
      <c r="E68" s="140" t="s">
        <v>36</v>
      </c>
      <c r="F68" s="61"/>
      <c r="G68" s="61"/>
      <c r="H68" s="61"/>
      <c r="I68" s="34">
        <f t="shared" si="9"/>
        <v>0</v>
      </c>
    </row>
    <row r="69" spans="1:9" x14ac:dyDescent="0.25">
      <c r="A69" s="113">
        <v>24</v>
      </c>
      <c r="B69" s="113" t="s">
        <v>104</v>
      </c>
      <c r="C69" s="136">
        <v>0</v>
      </c>
      <c r="D69" s="139"/>
      <c r="E69" s="140" t="s">
        <v>128</v>
      </c>
      <c r="F69" s="61"/>
      <c r="G69" s="61"/>
      <c r="H69" s="61"/>
      <c r="I69" s="34">
        <f t="shared" si="9"/>
        <v>0</v>
      </c>
    </row>
    <row r="70" spans="1:9" x14ac:dyDescent="0.25">
      <c r="A70" s="25">
        <v>25</v>
      </c>
      <c r="B70" s="25" t="s">
        <v>103</v>
      </c>
      <c r="C70" s="137">
        <v>0.22</v>
      </c>
      <c r="D70" s="9" t="s">
        <v>86</v>
      </c>
      <c r="E70" s="10" t="s">
        <v>37</v>
      </c>
      <c r="F70" s="61"/>
      <c r="G70" s="61"/>
      <c r="H70" s="61"/>
      <c r="I70" s="34">
        <f t="shared" si="9"/>
        <v>0</v>
      </c>
    </row>
    <row r="71" spans="1:9" x14ac:dyDescent="0.25">
      <c r="A71" s="25">
        <v>25</v>
      </c>
      <c r="B71" s="25" t="s">
        <v>104</v>
      </c>
      <c r="C71" s="137">
        <v>0</v>
      </c>
      <c r="D71" s="9"/>
      <c r="E71" s="10" t="s">
        <v>129</v>
      </c>
      <c r="F71" s="61"/>
      <c r="G71" s="61"/>
      <c r="H71" s="61"/>
      <c r="I71" s="34">
        <f t="shared" si="9"/>
        <v>0</v>
      </c>
    </row>
    <row r="72" spans="1:9" x14ac:dyDescent="0.25">
      <c r="A72" s="33">
        <v>26</v>
      </c>
      <c r="B72" s="33" t="s">
        <v>103</v>
      </c>
      <c r="C72" s="60">
        <v>0.2</v>
      </c>
      <c r="D72" s="21" t="s">
        <v>98</v>
      </c>
      <c r="E72" s="22" t="s">
        <v>99</v>
      </c>
      <c r="F72" s="61"/>
      <c r="G72" s="61"/>
      <c r="H72" s="61"/>
      <c r="I72" s="34">
        <f t="shared" si="9"/>
        <v>0</v>
      </c>
    </row>
    <row r="73" spans="1:9" x14ac:dyDescent="0.25">
      <c r="A73" s="33">
        <v>26</v>
      </c>
      <c r="B73" s="33" t="s">
        <v>104</v>
      </c>
      <c r="C73" s="60">
        <v>0</v>
      </c>
      <c r="D73" s="21"/>
      <c r="E73" s="22" t="s">
        <v>130</v>
      </c>
      <c r="F73" s="61"/>
      <c r="G73" s="61"/>
      <c r="H73" s="61"/>
      <c r="I73" s="34">
        <f t="shared" si="9"/>
        <v>0</v>
      </c>
    </row>
    <row r="74" spans="1:9" s="3" customFormat="1" x14ac:dyDescent="0.25">
      <c r="A74" s="141">
        <v>27</v>
      </c>
      <c r="B74" s="141" t="s">
        <v>103</v>
      </c>
      <c r="C74" s="142">
        <v>0.23</v>
      </c>
      <c r="D74" s="139" t="s">
        <v>107</v>
      </c>
      <c r="E74" s="140" t="s">
        <v>108</v>
      </c>
      <c r="F74" s="61"/>
      <c r="G74" s="61"/>
      <c r="H74" s="61"/>
      <c r="I74" s="34">
        <f t="shared" si="9"/>
        <v>0</v>
      </c>
    </row>
    <row r="75" spans="1:9" s="3" customFormat="1" x14ac:dyDescent="0.25">
      <c r="A75" s="141">
        <v>27</v>
      </c>
      <c r="B75" s="141" t="s">
        <v>104</v>
      </c>
      <c r="C75" s="142">
        <v>0</v>
      </c>
      <c r="D75" s="139"/>
      <c r="E75" s="140" t="s">
        <v>131</v>
      </c>
      <c r="F75" s="61"/>
      <c r="G75" s="61"/>
      <c r="H75" s="61"/>
      <c r="I75" s="34">
        <f t="shared" si="9"/>
        <v>0</v>
      </c>
    </row>
    <row r="76" spans="1:9" s="5" customFormat="1" x14ac:dyDescent="0.25">
      <c r="A76" s="222" t="s">
        <v>154</v>
      </c>
      <c r="B76" s="223"/>
      <c r="C76" s="223"/>
      <c r="D76" s="223"/>
      <c r="E76" s="224"/>
      <c r="F76" s="41">
        <f>(IF(ISBLANK(F77),0,1)*$C$77)+(IF(ISBLANK(F78),0,1)*$C$78)+(IF(ISBLANK(F79),0,1)*$C$79)+(IF(ISBLANK(F80),0,1)*$C$80)+(IF(ISBLANK(F81),0,1)*$C$81)+(IF(ISBLANK(F82),0,1)*$C$82)</f>
        <v>0</v>
      </c>
      <c r="G76" s="41">
        <f t="shared" ref="G76:H76" si="10">(IF(ISBLANK(G77),0,1)*$C$77)+(IF(ISBLANK(G78),0,1)*$C$78)+(IF(ISBLANK(G79),0,1)*$C$79)+(IF(ISBLANK(G80),0,1)*$C$80)+(IF(ISBLANK(G81),0,1)*$C$81)+(IF(ISBLANK(G82),0,1)*$C$82)</f>
        <v>0</v>
      </c>
      <c r="H76" s="41">
        <f t="shared" si="10"/>
        <v>0</v>
      </c>
      <c r="I76" s="41">
        <f>AVERAGE(F76,G76,H76)</f>
        <v>0</v>
      </c>
    </row>
    <row r="77" spans="1:9" x14ac:dyDescent="0.25">
      <c r="A77" s="110">
        <v>28</v>
      </c>
      <c r="B77" s="110" t="s">
        <v>103</v>
      </c>
      <c r="C77" s="111">
        <v>0.16</v>
      </c>
      <c r="D77" s="111" t="s">
        <v>39</v>
      </c>
      <c r="E77" s="112" t="s">
        <v>100</v>
      </c>
      <c r="F77" s="61"/>
      <c r="G77" s="61"/>
      <c r="H77" s="61"/>
      <c r="I77" s="34">
        <f>AVERAGE(IF(ISBLANK(F77),0,1),IF(ISBLANK(G77),0,1),IF(ISBLANK(H77),0,1))*C77</f>
        <v>0</v>
      </c>
    </row>
    <row r="78" spans="1:9" x14ac:dyDescent="0.25">
      <c r="A78" s="110">
        <v>28</v>
      </c>
      <c r="B78" s="110" t="s">
        <v>104</v>
      </c>
      <c r="C78" s="111">
        <v>0</v>
      </c>
      <c r="D78" s="111"/>
      <c r="E78" s="112" t="s">
        <v>132</v>
      </c>
      <c r="F78" s="61"/>
      <c r="G78" s="61"/>
      <c r="H78" s="61"/>
      <c r="I78" s="34">
        <f>AVERAGE(IF(ISBLANK(F78),0,1),IF(ISBLANK(G78),0,1),IF(ISBLANK(H78),0,1))*C78</f>
        <v>0</v>
      </c>
    </row>
    <row r="79" spans="1:9" x14ac:dyDescent="0.25">
      <c r="A79" s="53">
        <v>29</v>
      </c>
      <c r="B79" s="53" t="s">
        <v>103</v>
      </c>
      <c r="C79" s="50">
        <v>0.17</v>
      </c>
      <c r="D79" s="50" t="s">
        <v>101</v>
      </c>
      <c r="E79" s="52" t="s">
        <v>102</v>
      </c>
      <c r="F79" s="61"/>
      <c r="G79" s="61"/>
      <c r="H79" s="61"/>
      <c r="I79" s="34">
        <f>AVERAGE(IF(ISBLANK(F79),0,1),IF(ISBLANK(G79),0,1),IF(ISBLANK(H79),0,1))*C79</f>
        <v>0</v>
      </c>
    </row>
    <row r="80" spans="1:9" x14ac:dyDescent="0.25">
      <c r="A80" s="53">
        <v>29</v>
      </c>
      <c r="B80" s="53" t="s">
        <v>104</v>
      </c>
      <c r="C80" s="50">
        <v>0</v>
      </c>
      <c r="D80" s="50"/>
      <c r="E80" s="52" t="s">
        <v>133</v>
      </c>
      <c r="F80" s="61"/>
      <c r="G80" s="61"/>
      <c r="H80" s="61"/>
      <c r="I80" s="34">
        <f t="shared" ref="I80:I85" si="11">AVERAGE(IF(ISBLANK(F80),0,1),IF(ISBLANK(G80),0,1),IF(ISBLANK(H80),0,1))*C80</f>
        <v>0</v>
      </c>
    </row>
    <row r="81" spans="1:10" x14ac:dyDescent="0.25">
      <c r="A81" s="32">
        <v>30</v>
      </c>
      <c r="B81" s="32" t="s">
        <v>103</v>
      </c>
      <c r="C81" s="23">
        <v>0.17</v>
      </c>
      <c r="D81" s="23" t="s">
        <v>40</v>
      </c>
      <c r="E81" s="24" t="s">
        <v>135</v>
      </c>
      <c r="F81" s="61"/>
      <c r="G81" s="61"/>
      <c r="H81" s="61"/>
      <c r="I81" s="34">
        <f t="shared" si="11"/>
        <v>0</v>
      </c>
    </row>
    <row r="82" spans="1:10" x14ac:dyDescent="0.25">
      <c r="A82" s="32">
        <v>30</v>
      </c>
      <c r="B82" s="32" t="s">
        <v>104</v>
      </c>
      <c r="C82" s="23">
        <v>0</v>
      </c>
      <c r="D82" s="23"/>
      <c r="E82" s="24" t="s">
        <v>134</v>
      </c>
      <c r="F82" s="61"/>
      <c r="G82" s="61"/>
      <c r="H82" s="61"/>
      <c r="I82" s="34">
        <f t="shared" si="11"/>
        <v>0</v>
      </c>
    </row>
    <row r="83" spans="1:10" s="5" customFormat="1" x14ac:dyDescent="0.25">
      <c r="A83" s="225" t="s">
        <v>155</v>
      </c>
      <c r="B83" s="226"/>
      <c r="C83" s="226"/>
      <c r="D83" s="226"/>
      <c r="E83" s="227"/>
      <c r="F83" s="42">
        <f>(IF(ISBLANK(F84),0,1)*$C$84)+(IF(ISBLANK(F85),0,1)*$C$85)</f>
        <v>0</v>
      </c>
      <c r="G83" s="42">
        <f t="shared" ref="G83:H83" si="12">(IF(ISBLANK(G84),0,1)*$C$84)+(IF(ISBLANK(G85),0,1)*$C$85)</f>
        <v>0</v>
      </c>
      <c r="H83" s="42">
        <f t="shared" si="12"/>
        <v>0</v>
      </c>
      <c r="I83" s="42">
        <f>AVERAGE(F83,G83,H83)</f>
        <v>0</v>
      </c>
    </row>
    <row r="84" spans="1:10" x14ac:dyDescent="0.25">
      <c r="A84" s="107">
        <v>31</v>
      </c>
      <c r="B84" s="107" t="s">
        <v>103</v>
      </c>
      <c r="C84" s="108">
        <v>0.5</v>
      </c>
      <c r="D84" s="108" t="s">
        <v>41</v>
      </c>
      <c r="E84" s="109" t="s">
        <v>42</v>
      </c>
      <c r="F84" s="61"/>
      <c r="G84" s="61"/>
      <c r="H84" s="61"/>
      <c r="I84" s="34">
        <f t="shared" si="11"/>
        <v>0</v>
      </c>
    </row>
    <row r="85" spans="1:10" ht="16.5" thickBot="1" x14ac:dyDescent="0.3">
      <c r="A85" s="107">
        <v>31</v>
      </c>
      <c r="B85" s="107" t="s">
        <v>104</v>
      </c>
      <c r="C85" s="108">
        <v>0.25</v>
      </c>
      <c r="D85" s="108"/>
      <c r="E85" s="109" t="s">
        <v>43</v>
      </c>
      <c r="F85" s="61"/>
      <c r="G85" s="61"/>
      <c r="H85" s="61"/>
      <c r="I85" s="43">
        <f t="shared" si="11"/>
        <v>0</v>
      </c>
    </row>
    <row r="86" spans="1:10" s="5" customFormat="1" ht="24" thickBot="1" x14ac:dyDescent="0.4">
      <c r="A86" s="35"/>
      <c r="B86" s="35"/>
      <c r="E86" s="6"/>
      <c r="F86" s="35">
        <f>SUM(F10,F24,F30,F39,F44,F52,F61,F76,F83)</f>
        <v>0</v>
      </c>
      <c r="G86" s="35">
        <f>SUM(G10,G24,G30,G39,G44,G52,G61,G76,G83)</f>
        <v>0</v>
      </c>
      <c r="H86" s="35">
        <f>SUM(H10,H24,H30,H39,H44,H52,H61,H76,H83)</f>
        <v>0</v>
      </c>
      <c r="I86" s="46">
        <f>SUM(I10,I24,I30,I39,I44,I52,I61,I76,I83)</f>
        <v>0</v>
      </c>
      <c r="J86" s="44"/>
    </row>
    <row r="87" spans="1:10" x14ac:dyDescent="0.25">
      <c r="I87" s="45"/>
    </row>
    <row r="88" spans="1:10" x14ac:dyDescent="0.25">
      <c r="I88" s="59">
        <f>(I86*30)/100</f>
        <v>0</v>
      </c>
    </row>
    <row r="97" ht="27.75" customHeight="1" x14ac:dyDescent="0.25"/>
    <row r="100" ht="15" customHeight="1" x14ac:dyDescent="0.25"/>
    <row r="101" ht="34.5" customHeight="1" x14ac:dyDescent="0.25"/>
    <row r="102" ht="34.5" customHeight="1" x14ac:dyDescent="0.25"/>
    <row r="103" ht="34.5" customHeight="1" x14ac:dyDescent="0.25"/>
  </sheetData>
  <sheetProtection algorithmName="SHA-512" hashValue="ph44BhvxtAmk/3Vso9EqsrIbayzT/Uy5obhjrFBk+T2dQc4BEEslcUtEwWXs/uJG6Uu9zAIayaqMZklcu8x/uA==" saltValue="D+CX5XDEXnB9N9mwQX0xlA==" spinCount="100000" sheet="1" objects="1" scenarios="1"/>
  <mergeCells count="16">
    <mergeCell ref="B7:C7"/>
    <mergeCell ref="B1:H1"/>
    <mergeCell ref="B2:H2"/>
    <mergeCell ref="B3:H3"/>
    <mergeCell ref="A4:I5"/>
    <mergeCell ref="B6:C6"/>
    <mergeCell ref="A52:E52"/>
    <mergeCell ref="A61:E61"/>
    <mergeCell ref="A76:E76"/>
    <mergeCell ref="A83:E83"/>
    <mergeCell ref="A9:B9"/>
    <mergeCell ref="A10:E10"/>
    <mergeCell ref="A24:E24"/>
    <mergeCell ref="A30:E30"/>
    <mergeCell ref="A39:E39"/>
    <mergeCell ref="A44:E4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B1" zoomScale="85" zoomScaleNormal="85" workbookViewId="0">
      <selection activeCell="C5" sqref="C5:I5"/>
    </sheetView>
  </sheetViews>
  <sheetFormatPr baseColWidth="10" defaultRowHeight="15.75" x14ac:dyDescent="0.25"/>
  <cols>
    <col min="1" max="1" width="6.75" style="1" customWidth="1"/>
    <col min="2" max="2" width="7.875" style="1" customWidth="1"/>
    <col min="3" max="3" width="9.5" customWidth="1"/>
    <col min="4" max="4" width="22" customWidth="1"/>
    <col min="5" max="5" width="60" style="4" customWidth="1"/>
    <col min="6" max="6" width="13.25" style="1" customWidth="1"/>
    <col min="7" max="8" width="11" style="1"/>
    <col min="9" max="9" width="11.25" style="1" customWidth="1"/>
  </cols>
  <sheetData>
    <row r="1" spans="1:9" ht="18.75" x14ac:dyDescent="0.25">
      <c r="A1" s="151"/>
      <c r="B1" s="249" t="s">
        <v>189</v>
      </c>
      <c r="C1" s="249"/>
      <c r="D1" s="249"/>
      <c r="E1" s="249"/>
      <c r="F1" s="249"/>
      <c r="G1" s="249"/>
      <c r="H1" s="249"/>
      <c r="I1" s="152"/>
    </row>
    <row r="2" spans="1:9" ht="18.75" x14ac:dyDescent="0.25">
      <c r="A2" s="151"/>
      <c r="B2" s="249" t="s">
        <v>234</v>
      </c>
      <c r="C2" s="250"/>
      <c r="D2" s="250"/>
      <c r="E2" s="250"/>
      <c r="F2" s="250"/>
      <c r="G2" s="250"/>
      <c r="H2" s="250"/>
      <c r="I2" s="151"/>
    </row>
    <row r="3" spans="1:9" ht="18.75" x14ac:dyDescent="0.25">
      <c r="A3" s="151"/>
      <c r="B3" s="249" t="s">
        <v>235</v>
      </c>
      <c r="C3" s="249"/>
      <c r="D3" s="249"/>
      <c r="E3" s="249"/>
      <c r="F3" s="249"/>
      <c r="G3" s="249"/>
      <c r="H3" s="249"/>
      <c r="I3" s="151"/>
    </row>
    <row r="4" spans="1:9" ht="18.75" x14ac:dyDescent="0.25">
      <c r="A4" s="151"/>
      <c r="B4" s="153" t="s">
        <v>241</v>
      </c>
      <c r="C4" s="260">
        <f>'Memoria (30%)'!D6</f>
        <v>0</v>
      </c>
      <c r="D4" s="260"/>
      <c r="E4" s="260"/>
      <c r="F4" s="260"/>
      <c r="G4" s="260"/>
      <c r="H4" s="260"/>
      <c r="I4" s="260"/>
    </row>
    <row r="5" spans="1:9" ht="31.5" x14ac:dyDescent="0.25">
      <c r="A5" s="151"/>
      <c r="B5" s="153" t="s">
        <v>242</v>
      </c>
      <c r="C5" s="260">
        <f>'Memoria (30%)'!D7</f>
        <v>0</v>
      </c>
      <c r="D5" s="260"/>
      <c r="E5" s="260"/>
      <c r="F5" s="260"/>
      <c r="G5" s="260"/>
      <c r="H5" s="260"/>
      <c r="I5" s="260"/>
    </row>
    <row r="6" spans="1:9" x14ac:dyDescent="0.25">
      <c r="A6" s="251" t="s">
        <v>240</v>
      </c>
      <c r="B6" s="251"/>
      <c r="C6" s="251"/>
      <c r="D6" s="251"/>
      <c r="E6" s="251"/>
      <c r="F6" s="251"/>
      <c r="G6" s="251"/>
      <c r="H6" s="251"/>
      <c r="I6" s="251"/>
    </row>
    <row r="7" spans="1:9" ht="33.75" customHeight="1" x14ac:dyDescent="0.25">
      <c r="A7" s="251"/>
      <c r="B7" s="251"/>
      <c r="C7" s="251"/>
      <c r="D7" s="251"/>
      <c r="E7" s="251"/>
      <c r="F7" s="251"/>
      <c r="G7" s="251"/>
      <c r="H7" s="251"/>
      <c r="I7" s="251"/>
    </row>
    <row r="8" spans="1:9" s="5" customFormat="1" ht="31.5" x14ac:dyDescent="0.25">
      <c r="A8" s="253" t="s">
        <v>0</v>
      </c>
      <c r="B8" s="253"/>
      <c r="C8" s="154" t="s">
        <v>1</v>
      </c>
      <c r="D8" s="154" t="s">
        <v>2</v>
      </c>
      <c r="E8" s="155" t="s">
        <v>3</v>
      </c>
      <c r="F8" s="156" t="s">
        <v>146</v>
      </c>
      <c r="G8" s="157" t="s">
        <v>147</v>
      </c>
      <c r="H8" s="157" t="s">
        <v>148</v>
      </c>
      <c r="I8" s="157" t="s">
        <v>149</v>
      </c>
    </row>
    <row r="9" spans="1:9" s="5" customFormat="1" x14ac:dyDescent="0.25">
      <c r="A9" s="254" t="s">
        <v>162</v>
      </c>
      <c r="B9" s="254"/>
      <c r="C9" s="254"/>
      <c r="D9" s="254"/>
      <c r="E9" s="254"/>
      <c r="F9" s="158">
        <f>(IF(ISBLANK(F10),0,1)*$C$10)+(IF(ISBLANK(F11),0,1)*$C$11)+(IF(ISBLANK(F12),0,1)*$C$12)+(IF(ISBLANK(F13),0,1)*$C$13)+(IF(ISBLANK(F14),0,1)*$C$14)+(IF(ISBLANK(F15),0,1)*$C$15)+(IF(ISBLANK(F16),0,1)*$C$16)+(IF(ISBLANK(F17),0,1)*$C$17)+(IF(ISBLANK(F18),0,1)*$C$18)+(IF(ISBLANK(F19),0,1)*$C$19)</f>
        <v>0</v>
      </c>
      <c r="G9" s="159">
        <f>(IF(ISBLANK(G10),0,1)*$C$10)+(IF(ISBLANK(G11),0,1)*$C$11)+(IF(ISBLANK(G12),0,1)*$C$12)+(IF(ISBLANK(G13),0,1)*$C$13)+(IF(ISBLANK(G14),0,1)*$C$14)+(IF(ISBLANK(G15),0,1)*$C$15)+(IF(ISBLANK(G16),0,1)*$C$16)+(IF(ISBLANK(G17),0,1)*$C$17)+(IF(ISBLANK(G18),0,1)*$C$18)+(IF(ISBLANK(G19),0,1)*$C$19)+(IF(ISBLANK(#REF!),0,1)*$C$20)</f>
        <v>0</v>
      </c>
      <c r="H9" s="159">
        <f>(IF(ISBLANK(H10),0,1)*$C$10)+(IF(ISBLANK(H11),0,1)*$C$11)+(IF(ISBLANK(H12),0,1)*$C$12)+(IF(ISBLANK(H13),0,1)*$C$13)+(IF(ISBLANK(H14),0,1)*$C$14)+(IF(ISBLANK(H15),0,1)*$C$15)+(IF(ISBLANK(H16),0,1)*$C$16)+(IF(ISBLANK(H17),0,1)*$C$17)+(IF(ISBLANK(H18),0,1)*$C$18)+(IF(ISBLANK(H19),0,1)*$C$19)+(IF(ISBLANK(#REF!),0,1)*$C$20)</f>
        <v>0</v>
      </c>
      <c r="I9" s="159">
        <f>AVERAGE(F9,G9,H9)</f>
        <v>0</v>
      </c>
    </row>
    <row r="10" spans="1:9" x14ac:dyDescent="0.25">
      <c r="A10" s="160">
        <v>1</v>
      </c>
      <c r="B10" s="160" t="s">
        <v>103</v>
      </c>
      <c r="C10" s="161">
        <v>0.6</v>
      </c>
      <c r="D10" s="161" t="s">
        <v>45</v>
      </c>
      <c r="E10" s="162" t="s">
        <v>46</v>
      </c>
      <c r="F10" s="69"/>
      <c r="G10" s="70"/>
      <c r="H10" s="70"/>
      <c r="I10" s="163">
        <f>AVERAGE(IF(ISBLANK(F10),0,1),IF(ISBLANK(G10),0,1),IF(ISBLANK(H10),0,1))*C10</f>
        <v>0</v>
      </c>
    </row>
    <row r="11" spans="1:9" x14ac:dyDescent="0.25">
      <c r="A11" s="160">
        <v>1</v>
      </c>
      <c r="B11" s="160" t="s">
        <v>104</v>
      </c>
      <c r="C11" s="161">
        <v>0</v>
      </c>
      <c r="D11" s="161"/>
      <c r="E11" s="162" t="s">
        <v>137</v>
      </c>
      <c r="F11" s="69"/>
      <c r="G11" s="70"/>
      <c r="H11" s="70"/>
      <c r="I11" s="163">
        <f t="shared" ref="I11:I39" si="0">AVERAGE(IF(ISBLANK(F11),0,1),IF(ISBLANK(G11),0,1),IF(ISBLANK(H11),0,1))*C11</f>
        <v>0</v>
      </c>
    </row>
    <row r="12" spans="1:9" x14ac:dyDescent="0.25">
      <c r="A12" s="164">
        <v>2</v>
      </c>
      <c r="B12" s="164" t="s">
        <v>103</v>
      </c>
      <c r="C12" s="165">
        <v>0.6</v>
      </c>
      <c r="D12" s="165" t="s">
        <v>53</v>
      </c>
      <c r="E12" s="166" t="s">
        <v>54</v>
      </c>
      <c r="F12" s="69"/>
      <c r="G12" s="70"/>
      <c r="H12" s="70"/>
      <c r="I12" s="163">
        <f t="shared" si="0"/>
        <v>0</v>
      </c>
    </row>
    <row r="13" spans="1:9" x14ac:dyDescent="0.25">
      <c r="A13" s="164">
        <v>2</v>
      </c>
      <c r="B13" s="164" t="s">
        <v>104</v>
      </c>
      <c r="C13" s="165">
        <v>0</v>
      </c>
      <c r="D13" s="165"/>
      <c r="E13" s="166" t="s">
        <v>138</v>
      </c>
      <c r="F13" s="69"/>
      <c r="G13" s="70"/>
      <c r="H13" s="70"/>
      <c r="I13" s="163">
        <f t="shared" si="0"/>
        <v>0</v>
      </c>
    </row>
    <row r="14" spans="1:9" x14ac:dyDescent="0.25">
      <c r="A14" s="167">
        <v>3</v>
      </c>
      <c r="B14" s="167" t="s">
        <v>103</v>
      </c>
      <c r="C14" s="168">
        <v>0.6</v>
      </c>
      <c r="D14" s="168" t="s">
        <v>47</v>
      </c>
      <c r="E14" s="169" t="s">
        <v>48</v>
      </c>
      <c r="F14" s="69"/>
      <c r="G14" s="70"/>
      <c r="H14" s="70"/>
      <c r="I14" s="163">
        <f t="shared" si="0"/>
        <v>0</v>
      </c>
    </row>
    <row r="15" spans="1:9" x14ac:dyDescent="0.25">
      <c r="A15" s="167">
        <v>3</v>
      </c>
      <c r="B15" s="167" t="s">
        <v>104</v>
      </c>
      <c r="C15" s="168">
        <v>0</v>
      </c>
      <c r="D15" s="168"/>
      <c r="E15" s="169" t="s">
        <v>139</v>
      </c>
      <c r="F15" s="69"/>
      <c r="G15" s="70"/>
      <c r="H15" s="70"/>
      <c r="I15" s="163">
        <f t="shared" si="0"/>
        <v>0</v>
      </c>
    </row>
    <row r="16" spans="1:9" x14ac:dyDescent="0.25">
      <c r="A16" s="160">
        <v>4</v>
      </c>
      <c r="B16" s="160" t="s">
        <v>103</v>
      </c>
      <c r="C16" s="161">
        <v>0.6</v>
      </c>
      <c r="D16" s="161" t="s">
        <v>49</v>
      </c>
      <c r="E16" s="162" t="s">
        <v>50</v>
      </c>
      <c r="F16" s="69"/>
      <c r="G16" s="70"/>
      <c r="H16" s="70"/>
      <c r="I16" s="163">
        <f t="shared" si="0"/>
        <v>0</v>
      </c>
    </row>
    <row r="17" spans="1:9" x14ac:dyDescent="0.25">
      <c r="A17" s="160">
        <v>4</v>
      </c>
      <c r="B17" s="160" t="s">
        <v>104</v>
      </c>
      <c r="C17" s="161">
        <v>0</v>
      </c>
      <c r="D17" s="161"/>
      <c r="E17" s="162" t="s">
        <v>140</v>
      </c>
      <c r="F17" s="69"/>
      <c r="G17" s="70"/>
      <c r="H17" s="70"/>
      <c r="I17" s="163">
        <f t="shared" si="0"/>
        <v>0</v>
      </c>
    </row>
    <row r="18" spans="1:9" x14ac:dyDescent="0.25">
      <c r="A18" s="164">
        <v>5</v>
      </c>
      <c r="B18" s="164" t="s">
        <v>103</v>
      </c>
      <c r="C18" s="165">
        <v>0.6</v>
      </c>
      <c r="D18" s="165" t="s">
        <v>51</v>
      </c>
      <c r="E18" s="166" t="s">
        <v>52</v>
      </c>
      <c r="F18" s="69"/>
      <c r="G18" s="70"/>
      <c r="H18" s="70"/>
      <c r="I18" s="163">
        <f t="shared" si="0"/>
        <v>0</v>
      </c>
    </row>
    <row r="19" spans="1:9" x14ac:dyDescent="0.25">
      <c r="A19" s="164">
        <v>5</v>
      </c>
      <c r="B19" s="164" t="s">
        <v>104</v>
      </c>
      <c r="C19" s="165">
        <v>0</v>
      </c>
      <c r="D19" s="165"/>
      <c r="E19" s="166" t="s">
        <v>141</v>
      </c>
      <c r="F19" s="69"/>
      <c r="G19" s="70"/>
      <c r="H19" s="70"/>
      <c r="I19" s="163">
        <f t="shared" si="0"/>
        <v>0</v>
      </c>
    </row>
    <row r="20" spans="1:9" s="5" customFormat="1" x14ac:dyDescent="0.25">
      <c r="A20" s="255" t="s">
        <v>159</v>
      </c>
      <c r="B20" s="255"/>
      <c r="C20" s="255"/>
      <c r="D20" s="255"/>
      <c r="E20" s="255"/>
      <c r="F20" s="170">
        <f>(IF(ISBLANK(F21),0,1)*$C$21)+(IF(ISBLANK(F22),0,1)*$C$22)</f>
        <v>0</v>
      </c>
      <c r="G20" s="170">
        <f>(IF(ISBLANK(G21),0,1)*$C$21)+(IF(ISBLANK(G22),0,1)*$C$22)</f>
        <v>0</v>
      </c>
      <c r="H20" s="170">
        <f>(IF(ISBLANK(H21),0,1)*$C$21)+(IF(ISBLANK(H22),0,1)*$C$22)</f>
        <v>0</v>
      </c>
      <c r="I20" s="170">
        <f>AVERAGE(F20,G20,H20)</f>
        <v>0</v>
      </c>
    </row>
    <row r="21" spans="1:9" x14ac:dyDescent="0.25">
      <c r="A21" s="171">
        <v>6</v>
      </c>
      <c r="B21" s="171" t="s">
        <v>103</v>
      </c>
      <c r="C21" s="172">
        <v>1</v>
      </c>
      <c r="D21" s="172" t="s">
        <v>55</v>
      </c>
      <c r="E21" s="173" t="s">
        <v>56</v>
      </c>
      <c r="F21" s="69"/>
      <c r="G21" s="70"/>
      <c r="H21" s="70"/>
      <c r="I21" s="163">
        <f t="shared" ref="I21" si="1">AVERAGE(IF(ISBLANK(F21),0,1),IF(ISBLANK(G21),0,1),IF(ISBLANK(H21),0,1))*C21</f>
        <v>0</v>
      </c>
    </row>
    <row r="22" spans="1:9" x14ac:dyDescent="0.25">
      <c r="A22" s="171">
        <v>6</v>
      </c>
      <c r="B22" s="171" t="s">
        <v>104</v>
      </c>
      <c r="C22" s="172">
        <v>0.5</v>
      </c>
      <c r="D22" s="172"/>
      <c r="E22" s="173" t="s">
        <v>57</v>
      </c>
      <c r="F22" s="69"/>
      <c r="G22" s="70"/>
      <c r="H22" s="70"/>
      <c r="I22" s="163">
        <f t="shared" si="0"/>
        <v>0</v>
      </c>
    </row>
    <row r="23" spans="1:9" s="5" customFormat="1" x14ac:dyDescent="0.25">
      <c r="A23" s="256" t="s">
        <v>163</v>
      </c>
      <c r="B23" s="256"/>
      <c r="C23" s="256"/>
      <c r="D23" s="256"/>
      <c r="E23" s="256"/>
      <c r="F23" s="174">
        <f>(IF(ISBLANK(F24),0,1)*$C$24)+(IF(ISBLANK(F25),0,1)*$C$25)+(IF(ISBLANK(F26),0,1)*$C$26)+(IF(ISBLANK(F27),0,1)*$C$27)</f>
        <v>0</v>
      </c>
      <c r="G23" s="174">
        <f t="shared" ref="G23:H23" si="2">(IF(ISBLANK(G24),0,1)*$C$24)+(IF(ISBLANK(G25),0,1)*$C$25)+(IF(ISBLANK(G26),0,1)*$C$26)+(IF(ISBLANK(G27),0,1)*$C$27)</f>
        <v>0</v>
      </c>
      <c r="H23" s="174">
        <f t="shared" si="2"/>
        <v>0</v>
      </c>
      <c r="I23" s="175">
        <f>AVERAGE(F23,G23,H23)</f>
        <v>0</v>
      </c>
    </row>
    <row r="24" spans="1:9" x14ac:dyDescent="0.25">
      <c r="A24" s="176">
        <v>7</v>
      </c>
      <c r="B24" s="176" t="s">
        <v>103</v>
      </c>
      <c r="C24" s="177">
        <v>1.5</v>
      </c>
      <c r="D24" s="177" t="s">
        <v>66</v>
      </c>
      <c r="E24" s="178" t="s">
        <v>58</v>
      </c>
      <c r="F24" s="69"/>
      <c r="G24" s="70"/>
      <c r="H24" s="70"/>
      <c r="I24" s="163">
        <f t="shared" si="0"/>
        <v>0</v>
      </c>
    </row>
    <row r="25" spans="1:9" x14ac:dyDescent="0.25">
      <c r="A25" s="176">
        <v>7</v>
      </c>
      <c r="B25" s="176" t="s">
        <v>104</v>
      </c>
      <c r="C25" s="177">
        <v>0</v>
      </c>
      <c r="D25" s="177"/>
      <c r="E25" s="178" t="s">
        <v>142</v>
      </c>
      <c r="F25" s="69"/>
      <c r="G25" s="70"/>
      <c r="H25" s="70"/>
      <c r="I25" s="163">
        <f t="shared" si="0"/>
        <v>0</v>
      </c>
    </row>
    <row r="26" spans="1:9" ht="31.5" x14ac:dyDescent="0.25">
      <c r="A26" s="179">
        <v>8</v>
      </c>
      <c r="B26" s="179" t="s">
        <v>103</v>
      </c>
      <c r="C26" s="180">
        <v>1.5</v>
      </c>
      <c r="D26" s="180" t="s">
        <v>67</v>
      </c>
      <c r="E26" s="181" t="s">
        <v>59</v>
      </c>
      <c r="F26" s="70"/>
      <c r="G26" s="70"/>
      <c r="H26" s="70"/>
      <c r="I26" s="163">
        <f t="shared" si="0"/>
        <v>0</v>
      </c>
    </row>
    <row r="27" spans="1:9" ht="31.5" x14ac:dyDescent="0.25">
      <c r="A27" s="179">
        <v>8</v>
      </c>
      <c r="B27" s="179" t="s">
        <v>104</v>
      </c>
      <c r="C27" s="180">
        <v>0</v>
      </c>
      <c r="D27" s="180"/>
      <c r="E27" s="181" t="s">
        <v>143</v>
      </c>
      <c r="F27" s="69"/>
      <c r="G27" s="70"/>
      <c r="H27" s="70"/>
      <c r="I27" s="163">
        <f t="shared" si="0"/>
        <v>0</v>
      </c>
    </row>
    <row r="28" spans="1:9" s="5" customFormat="1" x14ac:dyDescent="0.25">
      <c r="A28" s="257" t="s">
        <v>161</v>
      </c>
      <c r="B28" s="257"/>
      <c r="C28" s="257"/>
      <c r="D28" s="257"/>
      <c r="E28" s="257"/>
      <c r="F28" s="182">
        <f>(IF(ISBLANK(F29),0,1)*$C$29)+(IF(ISBLANK(F30),0,1)*$C$30)+(IF(ISBLANK(F31),0,1)*$C$31)+(IF(ISBLANK(F32),0,1)*$C$32)+(IF(ISBLANK(F33),0,1)*$C$33)</f>
        <v>0</v>
      </c>
      <c r="G28" s="182">
        <f t="shared" ref="G28" si="3">(IF(ISBLANK(G29),0,1)*$C$29)+(IF(ISBLANK(G30),0,1)*$C$30)+(IF(ISBLANK(G31),0,1)*$C$31)+(IF(ISBLANK(G32),0,1)*$C$32)+(IF(ISBLANK(G33),0,1)*$C$33)</f>
        <v>0</v>
      </c>
      <c r="H28" s="182">
        <f>(IF(ISBLANK(H29),0,1)*$C$29)+(IF(ISBLANK(H30),0,1)*$C$30)+(IF(ISBLANK(H31),0,1)*$C$31)+(IF(ISBLANK(H32),0,1)*$C$32)+(IF(ISBLANK(H33),0,1)*$C$33)</f>
        <v>0</v>
      </c>
      <c r="I28" s="183">
        <f>AVERAGE(F28,G28,H28)</f>
        <v>0</v>
      </c>
    </row>
    <row r="29" spans="1:9" x14ac:dyDescent="0.25">
      <c r="A29" s="184">
        <v>9</v>
      </c>
      <c r="B29" s="184" t="s">
        <v>103</v>
      </c>
      <c r="C29" s="185">
        <v>0.75</v>
      </c>
      <c r="D29" s="258" t="s">
        <v>68</v>
      </c>
      <c r="E29" s="186" t="s">
        <v>60</v>
      </c>
      <c r="F29" s="69"/>
      <c r="G29" s="70"/>
      <c r="H29" s="70"/>
      <c r="I29" s="163">
        <f t="shared" si="0"/>
        <v>0</v>
      </c>
    </row>
    <row r="30" spans="1:9" x14ac:dyDescent="0.25">
      <c r="A30" s="184">
        <v>9</v>
      </c>
      <c r="B30" s="184" t="s">
        <v>104</v>
      </c>
      <c r="C30" s="185">
        <v>0.4</v>
      </c>
      <c r="D30" s="259"/>
      <c r="E30" s="186" t="s">
        <v>61</v>
      </c>
      <c r="F30" s="69"/>
      <c r="G30" s="70"/>
      <c r="H30" s="70"/>
      <c r="I30" s="163">
        <f t="shared" si="0"/>
        <v>0</v>
      </c>
    </row>
    <row r="31" spans="1:9" x14ac:dyDescent="0.25">
      <c r="A31" s="184">
        <v>9</v>
      </c>
      <c r="B31" s="184" t="s">
        <v>105</v>
      </c>
      <c r="C31" s="185">
        <v>0</v>
      </c>
      <c r="D31" s="185"/>
      <c r="E31" s="186" t="s">
        <v>62</v>
      </c>
      <c r="F31" s="69"/>
      <c r="G31" s="70"/>
      <c r="H31" s="70"/>
      <c r="I31" s="163">
        <f t="shared" si="0"/>
        <v>0</v>
      </c>
    </row>
    <row r="32" spans="1:9" x14ac:dyDescent="0.25">
      <c r="A32" s="187">
        <v>10</v>
      </c>
      <c r="B32" s="187" t="s">
        <v>103</v>
      </c>
      <c r="C32" s="188">
        <v>0.75</v>
      </c>
      <c r="D32" s="188" t="s">
        <v>65</v>
      </c>
      <c r="E32" s="189" t="s">
        <v>63</v>
      </c>
      <c r="F32" s="69"/>
      <c r="G32" s="70"/>
      <c r="H32" s="70"/>
      <c r="I32" s="163">
        <f t="shared" si="0"/>
        <v>0</v>
      </c>
    </row>
    <row r="33" spans="1:9" x14ac:dyDescent="0.25">
      <c r="A33" s="187">
        <v>10</v>
      </c>
      <c r="B33" s="187" t="s">
        <v>104</v>
      </c>
      <c r="C33" s="190">
        <v>0</v>
      </c>
      <c r="D33" s="190"/>
      <c r="E33" s="189" t="s">
        <v>64</v>
      </c>
      <c r="F33" s="69"/>
      <c r="G33" s="70"/>
      <c r="H33" s="70"/>
      <c r="I33" s="163">
        <f t="shared" si="0"/>
        <v>0</v>
      </c>
    </row>
    <row r="34" spans="1:9" s="5" customFormat="1" x14ac:dyDescent="0.25">
      <c r="A34" s="252" t="s">
        <v>160</v>
      </c>
      <c r="B34" s="252"/>
      <c r="C34" s="252"/>
      <c r="D34" s="252"/>
      <c r="E34" s="252"/>
      <c r="F34" s="191">
        <f>(IF(ISBLANK(F35),0,1)*$C$35)+(IF(ISBLANK(F36),0,1)*$C$36)+(IF(ISBLANK(F37),0,1)*$C$37)+(IF(ISBLANK(F38),0,1)*$C$38)+(IF(ISBLANK(F39),0,1)*$C$39)</f>
        <v>0</v>
      </c>
      <c r="G34" s="191">
        <f t="shared" ref="G34:H34" si="4">(IF(ISBLANK(G35),0,1)*$C$35)+(IF(ISBLANK(G36),0,1)*$C$36)+(IF(ISBLANK(G37),0,1)*$C$37)+(IF(ISBLANK(G38),0,1)*$C$38)+(IF(ISBLANK(G39),0,1)*$C$39)</f>
        <v>0</v>
      </c>
      <c r="H34" s="191">
        <f t="shared" si="4"/>
        <v>0</v>
      </c>
      <c r="I34" s="192">
        <f>AVERAGE(F34,G34,H34)</f>
        <v>0</v>
      </c>
    </row>
    <row r="35" spans="1:9" x14ac:dyDescent="0.25">
      <c r="A35" s="193">
        <v>11</v>
      </c>
      <c r="B35" s="193" t="s">
        <v>103</v>
      </c>
      <c r="C35" s="194">
        <v>0.75</v>
      </c>
      <c r="D35" s="194" t="s">
        <v>69</v>
      </c>
      <c r="E35" s="195" t="s">
        <v>70</v>
      </c>
      <c r="F35" s="72"/>
      <c r="G35" s="73"/>
      <c r="H35" s="73"/>
      <c r="I35" s="163">
        <f t="shared" ref="I35" si="5">AVERAGE(IF(ISBLANK(F35),0,1),IF(ISBLANK(G35),0,1),IF(ISBLANK(H35),0,1))*C35</f>
        <v>0</v>
      </c>
    </row>
    <row r="36" spans="1:9" x14ac:dyDescent="0.25">
      <c r="A36" s="193">
        <v>11</v>
      </c>
      <c r="B36" s="193" t="s">
        <v>104</v>
      </c>
      <c r="C36" s="194">
        <v>0.4</v>
      </c>
      <c r="D36" s="194"/>
      <c r="E36" s="195" t="s">
        <v>71</v>
      </c>
      <c r="F36" s="72"/>
      <c r="G36" s="73"/>
      <c r="H36" s="73"/>
      <c r="I36" s="163">
        <f t="shared" si="0"/>
        <v>0</v>
      </c>
    </row>
    <row r="37" spans="1:9" x14ac:dyDescent="0.25">
      <c r="A37" s="193">
        <v>11</v>
      </c>
      <c r="B37" s="193" t="s">
        <v>105</v>
      </c>
      <c r="C37" s="194">
        <v>0.1</v>
      </c>
      <c r="D37" s="194"/>
      <c r="E37" s="195" t="s">
        <v>72</v>
      </c>
      <c r="F37" s="72"/>
      <c r="G37" s="73"/>
      <c r="H37" s="73"/>
      <c r="I37" s="163">
        <f t="shared" si="0"/>
        <v>0</v>
      </c>
    </row>
    <row r="38" spans="1:9" x14ac:dyDescent="0.25">
      <c r="A38" s="196">
        <v>12</v>
      </c>
      <c r="B38" s="196" t="s">
        <v>103</v>
      </c>
      <c r="C38" s="197">
        <v>0.75</v>
      </c>
      <c r="D38" s="197" t="s">
        <v>73</v>
      </c>
      <c r="E38" s="198" t="s">
        <v>74</v>
      </c>
      <c r="F38" s="72"/>
      <c r="G38" s="73"/>
      <c r="H38" s="73"/>
      <c r="I38" s="163">
        <f t="shared" si="0"/>
        <v>0</v>
      </c>
    </row>
    <row r="39" spans="1:9" ht="16.5" thickBot="1" x14ac:dyDescent="0.3">
      <c r="A39" s="196">
        <v>12</v>
      </c>
      <c r="B39" s="196" t="s">
        <v>104</v>
      </c>
      <c r="C39" s="197">
        <v>0</v>
      </c>
      <c r="D39" s="197"/>
      <c r="E39" s="198" t="s">
        <v>144</v>
      </c>
      <c r="F39" s="72"/>
      <c r="G39" s="73"/>
      <c r="H39" s="73"/>
      <c r="I39" s="163">
        <f t="shared" si="0"/>
        <v>0</v>
      </c>
    </row>
    <row r="40" spans="1:9" ht="24" thickBot="1" x14ac:dyDescent="0.4">
      <c r="A40" s="151"/>
      <c r="B40" s="151"/>
      <c r="C40" s="199"/>
      <c r="D40" s="199"/>
      <c r="E40" s="200"/>
      <c r="F40" s="201">
        <f>SUM(F9,F20,F23,F34,F28)</f>
        <v>0</v>
      </c>
      <c r="G40" s="201">
        <f t="shared" ref="G40:H40" si="6">SUM(G9,G20,G23,G34,G28)</f>
        <v>0</v>
      </c>
      <c r="H40" s="201">
        <f t="shared" si="6"/>
        <v>0</v>
      </c>
      <c r="I40" s="202">
        <f>SUM(I9,I20,I23,I34,I28)</f>
        <v>0</v>
      </c>
    </row>
    <row r="41" spans="1:9" x14ac:dyDescent="0.25">
      <c r="I41" s="45"/>
    </row>
    <row r="42" spans="1:9" x14ac:dyDescent="0.25">
      <c r="I42" s="59">
        <f>(I40*30)/100</f>
        <v>0</v>
      </c>
    </row>
  </sheetData>
  <sheetProtection algorithmName="SHA-512" hashValue="GglHZh48ap3DsVfue9KwJNgLZXhUXfYvJKPksWoUvffQKwAma1BAyE+zBIrpBoEyoybZBvMvqAXi3TXBRGdOsw==" saltValue="x+ZBcoVc6BLEd+08V7HyCw==" spinCount="100000" sheet="1" objects="1" scenarios="1"/>
  <mergeCells count="13">
    <mergeCell ref="B1:H1"/>
    <mergeCell ref="B2:H2"/>
    <mergeCell ref="B3:H3"/>
    <mergeCell ref="A6:I7"/>
    <mergeCell ref="A34:E34"/>
    <mergeCell ref="A8:B8"/>
    <mergeCell ref="A9:E9"/>
    <mergeCell ref="A20:E20"/>
    <mergeCell ref="A23:E23"/>
    <mergeCell ref="A28:E28"/>
    <mergeCell ref="D29:D30"/>
    <mergeCell ref="C4:I4"/>
    <mergeCell ref="C5:I5"/>
  </mergeCells>
  <printOptions gridLines="1"/>
  <pageMargins left="0.70866141732283472" right="0.70866141732283472" top="0.74803149606299213" bottom="0.74803149606299213" header="0.31496062992125984" footer="0.31496062992125984"/>
  <pageSetup paperSize="9" scale="91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C1" zoomScale="85" zoomScaleNormal="85" workbookViewId="0">
      <selection activeCell="H20" sqref="H20"/>
    </sheetView>
  </sheetViews>
  <sheetFormatPr baseColWidth="10" defaultRowHeight="15.75" x14ac:dyDescent="0.25"/>
  <cols>
    <col min="1" max="1" width="6.625" style="1" customWidth="1"/>
    <col min="2" max="2" width="10.75" style="1" customWidth="1"/>
    <col min="3" max="3" width="9.5" customWidth="1"/>
    <col min="4" max="4" width="22" customWidth="1"/>
    <col min="5" max="5" width="60" style="4" customWidth="1"/>
    <col min="6" max="6" width="12.375" style="2" customWidth="1"/>
    <col min="7" max="7" width="13.125" bestFit="1" customWidth="1"/>
  </cols>
  <sheetData>
    <row r="1" spans="1:9" ht="18.75" x14ac:dyDescent="0.25">
      <c r="B1" s="245" t="s">
        <v>189</v>
      </c>
      <c r="C1" s="245"/>
      <c r="D1" s="245"/>
      <c r="E1" s="245"/>
      <c r="F1" s="245"/>
      <c r="G1" s="245"/>
      <c r="H1" s="245"/>
      <c r="I1" s="75"/>
    </row>
    <row r="2" spans="1:9" ht="18.75" x14ac:dyDescent="0.25">
      <c r="B2" s="245" t="s">
        <v>237</v>
      </c>
      <c r="C2" s="246"/>
      <c r="D2" s="246"/>
      <c r="E2" s="246"/>
      <c r="F2" s="246"/>
      <c r="G2" s="246"/>
      <c r="H2" s="246"/>
      <c r="I2" s="1"/>
    </row>
    <row r="3" spans="1:9" ht="18.75" x14ac:dyDescent="0.25">
      <c r="B3" s="245" t="s">
        <v>236</v>
      </c>
      <c r="C3" s="245"/>
      <c r="D3" s="245"/>
      <c r="E3" s="245"/>
      <c r="F3" s="245"/>
      <c r="G3" s="245"/>
      <c r="H3" s="245"/>
      <c r="I3" s="1"/>
    </row>
    <row r="4" spans="1:9" ht="18.75" x14ac:dyDescent="0.25">
      <c r="B4" s="143" t="s">
        <v>241</v>
      </c>
      <c r="C4" s="245">
        <f>'Memoria (30%)'!D6</f>
        <v>0</v>
      </c>
      <c r="D4" s="245"/>
      <c r="E4" s="245"/>
      <c r="F4" s="245"/>
      <c r="G4" s="245"/>
      <c r="H4" s="245"/>
      <c r="I4" s="245"/>
    </row>
    <row r="5" spans="1:9" ht="31.5" x14ac:dyDescent="0.25">
      <c r="B5" s="143" t="s">
        <v>242</v>
      </c>
      <c r="C5" s="245">
        <f>'Memoria (30%)'!D7</f>
        <v>0</v>
      </c>
      <c r="D5" s="245"/>
      <c r="E5" s="245"/>
      <c r="F5" s="245"/>
      <c r="G5" s="245"/>
      <c r="H5" s="245"/>
      <c r="I5" s="245"/>
    </row>
    <row r="6" spans="1:9" x14ac:dyDescent="0.25">
      <c r="A6" s="247" t="s">
        <v>240</v>
      </c>
      <c r="B6" s="247"/>
      <c r="C6" s="247"/>
      <c r="D6" s="247"/>
      <c r="E6" s="247"/>
      <c r="F6" s="247"/>
      <c r="G6" s="247"/>
      <c r="H6" s="247"/>
      <c r="I6" s="247"/>
    </row>
    <row r="7" spans="1:9" ht="36" customHeight="1" x14ac:dyDescent="0.25">
      <c r="A7" s="247"/>
      <c r="B7" s="247"/>
      <c r="C7" s="247"/>
      <c r="D7" s="247"/>
      <c r="E7" s="247"/>
      <c r="F7" s="247"/>
      <c r="G7" s="247"/>
      <c r="H7" s="247"/>
      <c r="I7" s="247"/>
    </row>
    <row r="8" spans="1:9" s="5" customFormat="1" ht="31.5" x14ac:dyDescent="0.25">
      <c r="A8" s="261" t="s">
        <v>0</v>
      </c>
      <c r="B8" s="261"/>
      <c r="C8" s="7" t="s">
        <v>1</v>
      </c>
      <c r="D8" s="7" t="s">
        <v>2</v>
      </c>
      <c r="E8" s="8" t="s">
        <v>3</v>
      </c>
      <c r="F8" s="48" t="s">
        <v>146</v>
      </c>
      <c r="G8" s="47" t="s">
        <v>147</v>
      </c>
      <c r="H8" s="47" t="s">
        <v>148</v>
      </c>
      <c r="I8" s="47" t="s">
        <v>149</v>
      </c>
    </row>
    <row r="9" spans="1:9" s="5" customFormat="1" x14ac:dyDescent="0.25">
      <c r="A9" s="262" t="s">
        <v>164</v>
      </c>
      <c r="B9" s="262"/>
      <c r="C9" s="262"/>
      <c r="D9" s="262"/>
      <c r="E9" s="262"/>
      <c r="F9" s="49">
        <f>(IF(ISBLANK(F10),0,1)*$C$10)+(IF(ISBLANK(F11),0,1)*$C$11)+(IF(ISBLANK(F12),0,1)*$C$12)</f>
        <v>0</v>
      </c>
      <c r="G9" s="49">
        <f t="shared" ref="G9:H9" si="0">(IF(ISBLANK(G10),0,1)*$C$10)+(IF(ISBLANK(G11),0,1)*$C$11)+(IF(ISBLANK(G12),0,1)*$C$12)</f>
        <v>0</v>
      </c>
      <c r="H9" s="49">
        <f t="shared" si="0"/>
        <v>0</v>
      </c>
      <c r="I9" s="37">
        <f>AVERAGE(F9,G9,H9)</f>
        <v>0</v>
      </c>
    </row>
    <row r="10" spans="1:9" x14ac:dyDescent="0.25">
      <c r="A10" s="141">
        <v>1</v>
      </c>
      <c r="B10" s="141" t="s">
        <v>103</v>
      </c>
      <c r="C10" s="139">
        <v>7</v>
      </c>
      <c r="D10" s="139" t="s">
        <v>75</v>
      </c>
      <c r="E10" s="140" t="s">
        <v>76</v>
      </c>
      <c r="F10" s="72"/>
      <c r="G10" s="73"/>
      <c r="H10" s="73"/>
      <c r="I10" s="34">
        <f>AVERAGE(IF(ISBLANK(F10),0,1),IF(ISBLANK(G10),0,1),IF(ISBLANK(H10),0,1))*C10</f>
        <v>0</v>
      </c>
    </row>
    <row r="11" spans="1:9" x14ac:dyDescent="0.25">
      <c r="A11" s="141">
        <v>1</v>
      </c>
      <c r="B11" s="141" t="s">
        <v>104</v>
      </c>
      <c r="C11" s="114">
        <v>3.5</v>
      </c>
      <c r="D11" s="114"/>
      <c r="E11" s="140" t="s">
        <v>77</v>
      </c>
      <c r="F11" s="72"/>
      <c r="G11" s="73"/>
      <c r="H11" s="73"/>
      <c r="I11" s="34">
        <f t="shared" ref="I11:I20" si="1">AVERAGE(IF(ISBLANK(F11),0,1),IF(ISBLANK(G11),0,1),IF(ISBLANK(H11),0,1))*C11</f>
        <v>0</v>
      </c>
    </row>
    <row r="12" spans="1:9" x14ac:dyDescent="0.25">
      <c r="A12" s="141">
        <v>1</v>
      </c>
      <c r="B12" s="141" t="s">
        <v>105</v>
      </c>
      <c r="C12" s="114">
        <v>0</v>
      </c>
      <c r="D12" s="114"/>
      <c r="E12" s="140" t="s">
        <v>80</v>
      </c>
      <c r="F12" s="72"/>
      <c r="G12" s="73"/>
      <c r="H12" s="73"/>
      <c r="I12" s="34">
        <f t="shared" si="1"/>
        <v>0</v>
      </c>
    </row>
    <row r="13" spans="1:9" s="5" customFormat="1" x14ac:dyDescent="0.25">
      <c r="A13" s="263" t="s">
        <v>165</v>
      </c>
      <c r="B13" s="263"/>
      <c r="C13" s="263"/>
      <c r="D13" s="263"/>
      <c r="E13" s="263"/>
      <c r="F13" s="54">
        <f>(IF(ISBLANK(F14),0,1)*$C$14)+(IF(ISBLANK(F15),0,1)*$C$15)+(IF(ISBLANK(F16),0,1)*$C$16)+(IF(ISBLANK(F17),0,1)*$C$17)+(IF(ISBLANK(F18),0,1)*$C$18)+(IF(ISBLANK(F19),0,1)*$C$19)+(IF(ISBLANK(F20),0,1)*$C$20)</f>
        <v>0</v>
      </c>
      <c r="G13" s="54">
        <f t="shared" ref="G13:H13" si="2">(IF(ISBLANK(G14),0,1)*$C$14)+(IF(ISBLANK(G15),0,1)*$C$15)+(IF(ISBLANK(G16),0,1)*$C$16)+(IF(ISBLANK(G17),0,1)*$C$17)+(IF(ISBLANK(G18),0,1)*$C$18)+(IF(ISBLANK(G19),0,1)*$C$19)+(IF(ISBLANK(G20),0,1)*$C$20)</f>
        <v>0</v>
      </c>
      <c r="H13" s="54">
        <f t="shared" si="2"/>
        <v>0</v>
      </c>
      <c r="I13" s="51">
        <f>AVERAGE(F13,G13,H13)</f>
        <v>0</v>
      </c>
    </row>
    <row r="14" spans="1:9" x14ac:dyDescent="0.25">
      <c r="A14" s="110">
        <v>2</v>
      </c>
      <c r="B14" s="110" t="s">
        <v>103</v>
      </c>
      <c r="C14" s="111">
        <v>2</v>
      </c>
      <c r="D14" s="111" t="s">
        <v>69</v>
      </c>
      <c r="E14" s="112" t="s">
        <v>81</v>
      </c>
      <c r="F14" s="72"/>
      <c r="G14" s="73"/>
      <c r="H14" s="73"/>
      <c r="I14" s="34">
        <f t="shared" si="1"/>
        <v>0</v>
      </c>
    </row>
    <row r="15" spans="1:9" x14ac:dyDescent="0.25">
      <c r="A15" s="110">
        <v>2</v>
      </c>
      <c r="B15" s="110" t="s">
        <v>104</v>
      </c>
      <c r="C15" s="111">
        <v>1</v>
      </c>
      <c r="D15" s="111"/>
      <c r="E15" s="112" t="s">
        <v>78</v>
      </c>
      <c r="F15" s="72"/>
      <c r="G15" s="73"/>
      <c r="H15" s="73"/>
      <c r="I15" s="34">
        <f t="shared" si="1"/>
        <v>0</v>
      </c>
    </row>
    <row r="16" spans="1:9" x14ac:dyDescent="0.25">
      <c r="A16" s="110">
        <v>2</v>
      </c>
      <c r="B16" s="110" t="s">
        <v>105</v>
      </c>
      <c r="C16" s="111">
        <v>0</v>
      </c>
      <c r="D16" s="111"/>
      <c r="E16" s="112" t="s">
        <v>79</v>
      </c>
      <c r="F16" s="72"/>
      <c r="G16" s="73"/>
      <c r="H16" s="73"/>
      <c r="I16" s="34">
        <f t="shared" si="1"/>
        <v>0</v>
      </c>
    </row>
    <row r="17" spans="1:9" ht="31.5" x14ac:dyDescent="0.25">
      <c r="A17" s="53">
        <v>3</v>
      </c>
      <c r="B17" s="53" t="s">
        <v>103</v>
      </c>
      <c r="C17" s="50">
        <v>0.5</v>
      </c>
      <c r="D17" s="50" t="s">
        <v>73</v>
      </c>
      <c r="E17" s="52" t="s">
        <v>82</v>
      </c>
      <c r="F17" s="72"/>
      <c r="G17" s="73"/>
      <c r="H17" s="73"/>
      <c r="I17" s="34">
        <f t="shared" si="1"/>
        <v>0</v>
      </c>
    </row>
    <row r="18" spans="1:9" ht="31.5" x14ac:dyDescent="0.25">
      <c r="A18" s="53">
        <v>3</v>
      </c>
      <c r="B18" s="53" t="s">
        <v>104</v>
      </c>
      <c r="C18" s="50">
        <v>0</v>
      </c>
      <c r="D18" s="50"/>
      <c r="E18" s="52" t="s">
        <v>166</v>
      </c>
      <c r="F18" s="72"/>
      <c r="G18" s="73"/>
      <c r="H18" s="73"/>
      <c r="I18" s="34">
        <f t="shared" si="1"/>
        <v>0</v>
      </c>
    </row>
    <row r="19" spans="1:9" x14ac:dyDescent="0.25">
      <c r="A19" s="32">
        <v>4</v>
      </c>
      <c r="B19" s="32" t="s">
        <v>103</v>
      </c>
      <c r="C19" s="23">
        <v>0.5</v>
      </c>
      <c r="D19" s="23" t="s">
        <v>83</v>
      </c>
      <c r="E19" s="24" t="s">
        <v>106</v>
      </c>
      <c r="F19" s="72"/>
      <c r="G19" s="73"/>
      <c r="H19" s="73"/>
      <c r="I19" s="34">
        <f t="shared" si="1"/>
        <v>0</v>
      </c>
    </row>
    <row r="20" spans="1:9" ht="16.5" thickBot="1" x14ac:dyDescent="0.3">
      <c r="A20" s="32">
        <v>4</v>
      </c>
      <c r="B20" s="32" t="s">
        <v>104</v>
      </c>
      <c r="C20" s="23">
        <v>0</v>
      </c>
      <c r="D20" s="23"/>
      <c r="E20" s="24" t="s">
        <v>145</v>
      </c>
      <c r="F20" s="72"/>
      <c r="G20" s="73"/>
      <c r="H20" s="73"/>
      <c r="I20" s="34">
        <f t="shared" si="1"/>
        <v>0</v>
      </c>
    </row>
    <row r="21" spans="1:9" ht="24" thickBot="1" x14ac:dyDescent="0.4">
      <c r="F21" s="35">
        <f>SUM(F9,F13)</f>
        <v>0</v>
      </c>
      <c r="G21" s="35">
        <f t="shared" ref="G21:H21" si="3">SUM(G9,G13)</f>
        <v>0</v>
      </c>
      <c r="H21" s="35">
        <f t="shared" si="3"/>
        <v>0</v>
      </c>
      <c r="I21" s="46">
        <f>SUM(I9,I13)</f>
        <v>0</v>
      </c>
    </row>
    <row r="23" spans="1:9" x14ac:dyDescent="0.25">
      <c r="I23" s="67">
        <f>(I21*30)/100</f>
        <v>0</v>
      </c>
    </row>
  </sheetData>
  <sheetProtection algorithmName="SHA-512" hashValue="YDe6zPj2vowzZs4eREkOTQ0kdd3Xqp5g0czpg/le6AN3k3gHmNujDKKuMie5F5bSvmCjGNmfHbUGqdAmFhPvoA==" saltValue="3g747XXwZz/hHD/ZXYr6PQ==" spinCount="100000" sheet="1" objects="1" scenarios="1" selectLockedCells="1"/>
  <mergeCells count="9">
    <mergeCell ref="A8:B8"/>
    <mergeCell ref="A9:E9"/>
    <mergeCell ref="A13:E13"/>
    <mergeCell ref="B1:H1"/>
    <mergeCell ref="B2:H2"/>
    <mergeCell ref="B3:H3"/>
    <mergeCell ref="A6:I7"/>
    <mergeCell ref="C4:I4"/>
    <mergeCell ref="C5:I5"/>
  </mergeCells>
  <printOptions gridLines="1"/>
  <pageMargins left="0.70866141732283472" right="0.70866141732283472" top="0.74803149606299213" bottom="0.74803149606299213" header="0.31496062992125984" footer="0.31496062992125984"/>
  <pageSetup paperSize="9" scale="9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15" sqref="D15:E15"/>
    </sheetView>
  </sheetViews>
  <sheetFormatPr baseColWidth="10" defaultRowHeight="15.75" x14ac:dyDescent="0.25"/>
  <cols>
    <col min="7" max="7" width="14.5" customWidth="1"/>
  </cols>
  <sheetData>
    <row r="1" spans="2:10" x14ac:dyDescent="0.25">
      <c r="B1" s="144"/>
      <c r="C1" s="144"/>
      <c r="D1" s="144"/>
      <c r="E1" s="144"/>
      <c r="F1" s="144"/>
      <c r="G1" s="144"/>
    </row>
    <row r="2" spans="2:10" x14ac:dyDescent="0.25">
      <c r="B2" s="278" t="s">
        <v>189</v>
      </c>
      <c r="C2" s="278"/>
      <c r="D2" s="278"/>
      <c r="E2" s="278"/>
      <c r="F2" s="278"/>
      <c r="G2" s="278"/>
      <c r="H2" s="76"/>
    </row>
    <row r="3" spans="2:10" x14ac:dyDescent="0.25">
      <c r="B3" s="278" t="s">
        <v>239</v>
      </c>
      <c r="C3" s="278"/>
      <c r="D3" s="278"/>
      <c r="E3" s="278"/>
      <c r="F3" s="278"/>
      <c r="G3" s="278"/>
      <c r="H3" s="77"/>
    </row>
    <row r="4" spans="2:10" x14ac:dyDescent="0.25">
      <c r="B4" s="278" t="s">
        <v>233</v>
      </c>
      <c r="C4" s="278"/>
      <c r="D4" s="278"/>
      <c r="E4" s="278"/>
      <c r="F4" s="278"/>
      <c r="G4" s="278"/>
      <c r="H4" s="76"/>
    </row>
    <row r="5" spans="2:10" x14ac:dyDescent="0.25">
      <c r="B5" s="153" t="s">
        <v>241</v>
      </c>
      <c r="C5" s="278">
        <f>'Memoria (30%)'!D6</f>
        <v>0</v>
      </c>
      <c r="D5" s="278"/>
      <c r="E5" s="278"/>
      <c r="F5" s="278"/>
      <c r="G5" s="278"/>
      <c r="H5" s="76"/>
    </row>
    <row r="6" spans="2:10" ht="31.5" x14ac:dyDescent="0.25">
      <c r="B6" s="153" t="s">
        <v>242</v>
      </c>
      <c r="C6" s="281">
        <f>'Memoria (30%)'!D7</f>
        <v>0</v>
      </c>
      <c r="D6" s="281"/>
      <c r="E6" s="281"/>
      <c r="F6" s="281"/>
      <c r="G6" s="281"/>
      <c r="H6" s="76"/>
    </row>
    <row r="7" spans="2:10" ht="15.75" customHeight="1" x14ac:dyDescent="0.25">
      <c r="B7" s="272" t="s">
        <v>238</v>
      </c>
      <c r="C7" s="273"/>
      <c r="D7" s="273"/>
      <c r="E7" s="273"/>
      <c r="F7" s="273"/>
      <c r="G7" s="274"/>
      <c r="H7" s="78"/>
      <c r="I7" s="78"/>
      <c r="J7" s="78"/>
    </row>
    <row r="8" spans="2:10" ht="49.5" customHeight="1" x14ac:dyDescent="0.25">
      <c r="B8" s="275"/>
      <c r="C8" s="276"/>
      <c r="D8" s="276"/>
      <c r="E8" s="276"/>
      <c r="F8" s="276"/>
      <c r="G8" s="277"/>
      <c r="H8" s="78"/>
      <c r="I8" s="78"/>
      <c r="J8" s="78"/>
    </row>
    <row r="9" spans="2:10" x14ac:dyDescent="0.25">
      <c r="B9" s="252" t="s">
        <v>167</v>
      </c>
      <c r="C9" s="252"/>
      <c r="D9" s="252"/>
      <c r="E9" s="252"/>
      <c r="F9" s="252"/>
      <c r="G9" s="252"/>
    </row>
    <row r="10" spans="2:10" x14ac:dyDescent="0.25">
      <c r="B10" s="192" t="s">
        <v>176</v>
      </c>
      <c r="C10" s="192" t="s">
        <v>177</v>
      </c>
      <c r="D10" s="203" t="s">
        <v>175</v>
      </c>
      <c r="E10" s="203"/>
      <c r="F10" s="203"/>
      <c r="G10" s="203"/>
    </row>
    <row r="11" spans="2:10" ht="31.5" x14ac:dyDescent="0.25">
      <c r="B11" s="204" t="s">
        <v>168</v>
      </c>
      <c r="C11" s="205">
        <v>0.9</v>
      </c>
      <c r="D11" s="206" t="s">
        <v>169</v>
      </c>
      <c r="E11" s="206" t="s">
        <v>170</v>
      </c>
      <c r="F11" s="206" t="s">
        <v>171</v>
      </c>
      <c r="G11" s="207" t="s">
        <v>180</v>
      </c>
    </row>
    <row r="12" spans="2:10" x14ac:dyDescent="0.25">
      <c r="B12" s="208"/>
      <c r="C12" s="209"/>
      <c r="D12" s="210">
        <f>'Memoria (30%)'!$I$88</f>
        <v>0</v>
      </c>
      <c r="E12" s="210">
        <f>'Exposición (30%)'!$I$42</f>
        <v>0</v>
      </c>
      <c r="F12" s="210">
        <f>'Defensa (30%)'!$I$23</f>
        <v>0</v>
      </c>
      <c r="G12" s="210">
        <f>(D12+E12+F12)</f>
        <v>0</v>
      </c>
    </row>
    <row r="13" spans="2:10" ht="26.25" customHeight="1" x14ac:dyDescent="0.25">
      <c r="B13" s="211" t="s">
        <v>172</v>
      </c>
      <c r="C13" s="212">
        <v>0.1</v>
      </c>
      <c r="D13" s="268" t="s">
        <v>174</v>
      </c>
      <c r="E13" s="268"/>
      <c r="F13" s="268"/>
      <c r="G13" s="268"/>
    </row>
    <row r="14" spans="2:10" ht="27.75" customHeight="1" x14ac:dyDescent="0.25">
      <c r="B14" s="213"/>
      <c r="C14" s="214"/>
      <c r="D14" s="269" t="s">
        <v>178</v>
      </c>
      <c r="E14" s="269"/>
      <c r="F14" s="270" t="s">
        <v>179</v>
      </c>
      <c r="G14" s="271"/>
    </row>
    <row r="15" spans="2:10" x14ac:dyDescent="0.25">
      <c r="B15" s="213"/>
      <c r="C15" s="214"/>
      <c r="D15" s="267"/>
      <c r="E15" s="267"/>
      <c r="F15" s="279">
        <f>(D15*10)/100</f>
        <v>0</v>
      </c>
      <c r="G15" s="280"/>
    </row>
    <row r="16" spans="2:10" x14ac:dyDescent="0.25">
      <c r="B16" s="264" t="s">
        <v>173</v>
      </c>
      <c r="C16" s="265"/>
      <c r="D16" s="265"/>
      <c r="E16" s="265"/>
      <c r="F16" s="266"/>
      <c r="G16" s="210">
        <f>(G12+F15)</f>
        <v>0</v>
      </c>
    </row>
    <row r="25" spans="6:6" x14ac:dyDescent="0.25">
      <c r="F25" s="58"/>
    </row>
  </sheetData>
  <sheetProtection algorithmName="SHA-512" hashValue="Z6AnBoNM5hdW4GYsqaGMcW4Um6BplZdI58BsV9eZKaCthOOYgbe5Db9hLNFUBGLL2SUJkoe4be+vJ70O701O+w==" saltValue="7YdUPr6Xl7VVXIDLD+3wEQ==" spinCount="100000" sheet="1" objects="1" scenarios="1" selectLockedCells="1"/>
  <mergeCells count="13">
    <mergeCell ref="B7:G8"/>
    <mergeCell ref="B2:G2"/>
    <mergeCell ref="B3:G3"/>
    <mergeCell ref="B4:G4"/>
    <mergeCell ref="F15:G15"/>
    <mergeCell ref="C5:G5"/>
    <mergeCell ref="C6:G6"/>
    <mergeCell ref="B16:F16"/>
    <mergeCell ref="B9:G9"/>
    <mergeCell ref="D15:E15"/>
    <mergeCell ref="D13:G13"/>
    <mergeCell ref="D14:E14"/>
    <mergeCell ref="F14:G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3" sqref="A3"/>
    </sheetView>
  </sheetViews>
  <sheetFormatPr baseColWidth="10" defaultRowHeight="15.75" x14ac:dyDescent="0.25"/>
  <cols>
    <col min="2" max="2" width="32.375" customWidth="1"/>
    <col min="3" max="3" width="14.25" customWidth="1"/>
  </cols>
  <sheetData>
    <row r="1" spans="1:9" x14ac:dyDescent="0.25">
      <c r="A1" s="81"/>
      <c r="B1" s="98"/>
      <c r="C1" s="98"/>
      <c r="D1" s="98"/>
      <c r="E1" s="98"/>
      <c r="F1" s="98"/>
      <c r="G1" s="98"/>
      <c r="H1" s="98"/>
      <c r="I1" s="81"/>
    </row>
    <row r="2" spans="1:9" ht="18.75" x14ac:dyDescent="0.3">
      <c r="B2" s="287" t="s">
        <v>206</v>
      </c>
      <c r="C2" s="288"/>
      <c r="D2" s="288"/>
      <c r="E2" s="288"/>
      <c r="F2" s="288"/>
      <c r="G2" s="288"/>
      <c r="H2" s="289"/>
    </row>
    <row r="3" spans="1:9" x14ac:dyDescent="0.25">
      <c r="B3" s="290" t="s">
        <v>207</v>
      </c>
      <c r="C3" s="291"/>
      <c r="D3" s="291"/>
      <c r="E3" s="291"/>
      <c r="F3" s="291"/>
      <c r="G3" s="291"/>
      <c r="H3" s="292"/>
    </row>
    <row r="4" spans="1:9" x14ac:dyDescent="0.25">
      <c r="B4" s="290" t="s">
        <v>208</v>
      </c>
      <c r="C4" s="291"/>
      <c r="D4" s="291"/>
      <c r="E4" s="291"/>
      <c r="F4" s="291"/>
      <c r="G4" s="291"/>
      <c r="H4" s="292"/>
    </row>
    <row r="5" spans="1:9" x14ac:dyDescent="0.25">
      <c r="B5" s="83"/>
      <c r="C5" s="80"/>
      <c r="D5" s="80"/>
      <c r="E5" s="80"/>
      <c r="F5" s="80"/>
      <c r="G5" s="80"/>
      <c r="H5" s="100"/>
    </row>
    <row r="6" spans="1:9" x14ac:dyDescent="0.25">
      <c r="B6" s="84" t="s">
        <v>224</v>
      </c>
      <c r="C6" s="293"/>
      <c r="D6" s="293"/>
      <c r="E6" s="293"/>
      <c r="F6" s="293"/>
      <c r="G6" s="293"/>
      <c r="H6" s="294"/>
    </row>
    <row r="7" spans="1:9" x14ac:dyDescent="0.25">
      <c r="B7" s="84" t="s">
        <v>225</v>
      </c>
      <c r="C7" s="293"/>
      <c r="D7" s="293"/>
      <c r="E7" s="293"/>
      <c r="F7" s="293"/>
      <c r="G7" s="293"/>
      <c r="H7" s="294"/>
    </row>
    <row r="8" spans="1:9" ht="18.75" x14ac:dyDescent="0.3">
      <c r="B8" s="85"/>
      <c r="C8" s="293"/>
      <c r="D8" s="293"/>
      <c r="E8" s="293"/>
      <c r="F8" s="293"/>
      <c r="G8" s="293"/>
      <c r="H8" s="294"/>
    </row>
    <row r="9" spans="1:9" x14ac:dyDescent="0.25">
      <c r="B9" s="86"/>
      <c r="C9" s="81"/>
      <c r="D9" s="81"/>
      <c r="E9" s="81"/>
      <c r="F9" s="81"/>
      <c r="G9" s="81"/>
      <c r="H9" s="87"/>
    </row>
    <row r="10" spans="1:9" x14ac:dyDescent="0.25">
      <c r="B10" s="295" t="s">
        <v>209</v>
      </c>
      <c r="C10" s="296"/>
      <c r="D10" s="296"/>
      <c r="E10" s="296"/>
      <c r="F10" s="296"/>
      <c r="G10" s="296"/>
      <c r="H10" s="297"/>
    </row>
    <row r="11" spans="1:9" x14ac:dyDescent="0.25">
      <c r="B11" s="88" t="s">
        <v>190</v>
      </c>
      <c r="C11" s="8" t="s">
        <v>191</v>
      </c>
      <c r="D11" s="74" t="s">
        <v>192</v>
      </c>
      <c r="E11" s="74" t="s">
        <v>193</v>
      </c>
      <c r="F11" s="74" t="s">
        <v>194</v>
      </c>
      <c r="G11" s="74" t="s">
        <v>195</v>
      </c>
      <c r="H11" s="89" t="s">
        <v>196</v>
      </c>
    </row>
    <row r="12" spans="1:9" x14ac:dyDescent="0.25">
      <c r="B12" s="90"/>
      <c r="C12" s="65" t="s">
        <v>210</v>
      </c>
      <c r="D12" s="34" t="s">
        <v>211</v>
      </c>
      <c r="E12" s="34" t="s">
        <v>212</v>
      </c>
      <c r="F12" s="34" t="s">
        <v>213</v>
      </c>
      <c r="G12" s="34" t="s">
        <v>214</v>
      </c>
      <c r="H12" s="91"/>
    </row>
    <row r="13" spans="1:9" x14ac:dyDescent="0.25">
      <c r="B13" s="92" t="s">
        <v>197</v>
      </c>
      <c r="C13" s="63">
        <v>20</v>
      </c>
      <c r="D13" s="63">
        <v>10</v>
      </c>
      <c r="E13" s="63"/>
      <c r="F13" s="63"/>
      <c r="G13" s="64"/>
      <c r="H13" s="93">
        <f>((D13*C13)/100+(E13*C13)/100+(F13*C13)/100+(G13*C13)/100)</f>
        <v>2</v>
      </c>
    </row>
    <row r="14" spans="1:9" x14ac:dyDescent="0.25">
      <c r="B14" s="92" t="s">
        <v>198</v>
      </c>
      <c r="C14" s="63">
        <v>5</v>
      </c>
      <c r="D14" s="63">
        <v>10</v>
      </c>
      <c r="E14" s="63"/>
      <c r="F14" s="63"/>
      <c r="G14" s="63"/>
      <c r="H14" s="93">
        <f>((D14*C14)/100+(E14*C14)/100+(F14*C14)/100+(G14*C14)/100)</f>
        <v>0.5</v>
      </c>
    </row>
    <row r="15" spans="1:9" ht="31.5" customHeight="1" x14ac:dyDescent="0.25">
      <c r="B15" s="94" t="s">
        <v>199</v>
      </c>
      <c r="C15" s="63">
        <v>10</v>
      </c>
      <c r="D15" s="63">
        <v>10</v>
      </c>
      <c r="E15" s="63"/>
      <c r="F15" s="63"/>
      <c r="G15" s="63"/>
      <c r="H15" s="93">
        <f t="shared" ref="H15" si="0">((D15*C15)/100+(E15*C15)/100+(F15*C15)/100+(G15*C15)/100)</f>
        <v>1</v>
      </c>
    </row>
    <row r="16" spans="1:9" x14ac:dyDescent="0.25">
      <c r="B16" s="92" t="s">
        <v>200</v>
      </c>
      <c r="C16" s="63">
        <v>5</v>
      </c>
      <c r="D16" s="63">
        <v>10</v>
      </c>
      <c r="E16" s="63"/>
      <c r="F16" s="63"/>
      <c r="G16" s="64"/>
      <c r="H16" s="93">
        <f t="shared" ref="H16:H21" si="1">((D16*C16)/100+(E16*C16)/100+(F16*C16)/100+(G16*C16)/100)</f>
        <v>0.5</v>
      </c>
    </row>
    <row r="17" spans="2:8" x14ac:dyDescent="0.25">
      <c r="B17" s="92" t="s">
        <v>201</v>
      </c>
      <c r="C17" s="63">
        <v>30</v>
      </c>
      <c r="D17" s="63">
        <v>10</v>
      </c>
      <c r="E17" s="63"/>
      <c r="F17" s="63"/>
      <c r="G17" s="64"/>
      <c r="H17" s="93">
        <f t="shared" si="1"/>
        <v>3</v>
      </c>
    </row>
    <row r="18" spans="2:8" ht="36.75" customHeight="1" x14ac:dyDescent="0.25">
      <c r="B18" s="95" t="s">
        <v>202</v>
      </c>
      <c r="C18" s="63">
        <v>5</v>
      </c>
      <c r="D18" s="63">
        <v>10</v>
      </c>
      <c r="E18" s="63"/>
      <c r="F18" s="63"/>
      <c r="G18" s="64"/>
      <c r="H18" s="93">
        <f t="shared" si="1"/>
        <v>0.5</v>
      </c>
    </row>
    <row r="19" spans="2:8" x14ac:dyDescent="0.25">
      <c r="B19" s="92" t="s">
        <v>203</v>
      </c>
      <c r="C19" s="63">
        <v>15</v>
      </c>
      <c r="D19" s="63">
        <v>10</v>
      </c>
      <c r="E19" s="63"/>
      <c r="F19" s="63"/>
      <c r="G19" s="64"/>
      <c r="H19" s="93">
        <f t="shared" si="1"/>
        <v>1.5</v>
      </c>
    </row>
    <row r="20" spans="2:8" x14ac:dyDescent="0.25">
      <c r="B20" s="92" t="s">
        <v>204</v>
      </c>
      <c r="C20" s="63">
        <v>5</v>
      </c>
      <c r="D20" s="63">
        <v>10</v>
      </c>
      <c r="E20" s="63"/>
      <c r="F20" s="63"/>
      <c r="G20" s="64"/>
      <c r="H20" s="93">
        <f t="shared" si="1"/>
        <v>0.5</v>
      </c>
    </row>
    <row r="21" spans="2:8" x14ac:dyDescent="0.25">
      <c r="B21" s="92" t="s">
        <v>205</v>
      </c>
      <c r="C21" s="63">
        <v>5</v>
      </c>
      <c r="D21" s="63">
        <v>10</v>
      </c>
      <c r="E21" s="63"/>
      <c r="F21" s="63"/>
      <c r="G21" s="64"/>
      <c r="H21" s="93">
        <f t="shared" si="1"/>
        <v>0.5</v>
      </c>
    </row>
    <row r="22" spans="2:8" x14ac:dyDescent="0.25">
      <c r="B22" s="86"/>
      <c r="C22" s="82">
        <f>SUM(C13:C21)</f>
        <v>100</v>
      </c>
      <c r="D22" s="45"/>
      <c r="E22" s="285" t="s">
        <v>215</v>
      </c>
      <c r="F22" s="285"/>
      <c r="G22" s="285"/>
      <c r="H22" s="91">
        <f>SUM(H13:H21)</f>
        <v>10</v>
      </c>
    </row>
    <row r="23" spans="2:8" x14ac:dyDescent="0.25">
      <c r="B23" s="86"/>
      <c r="C23" s="81"/>
      <c r="D23" s="81"/>
      <c r="E23" s="285" t="s">
        <v>191</v>
      </c>
      <c r="F23" s="285"/>
      <c r="G23" s="285"/>
      <c r="H23" s="91">
        <f>(H22*30)/100</f>
        <v>3</v>
      </c>
    </row>
    <row r="24" spans="2:8" x14ac:dyDescent="0.25">
      <c r="B24" s="86"/>
      <c r="C24" s="81"/>
      <c r="D24" s="81"/>
      <c r="E24" s="81"/>
      <c r="F24" s="81"/>
      <c r="G24" s="81"/>
      <c r="H24" s="87"/>
    </row>
    <row r="25" spans="2:8" x14ac:dyDescent="0.25">
      <c r="B25" s="295" t="s">
        <v>221</v>
      </c>
      <c r="C25" s="296"/>
      <c r="D25" s="296"/>
      <c r="E25" s="296"/>
      <c r="F25" s="296"/>
      <c r="G25" s="296"/>
      <c r="H25" s="297"/>
    </row>
    <row r="26" spans="2:8" x14ac:dyDescent="0.25">
      <c r="B26" s="88" t="s">
        <v>190</v>
      </c>
      <c r="C26" s="8" t="s">
        <v>191</v>
      </c>
      <c r="D26" s="74" t="s">
        <v>192</v>
      </c>
      <c r="E26" s="74" t="s">
        <v>193</v>
      </c>
      <c r="F26" s="74" t="s">
        <v>194</v>
      </c>
      <c r="G26" s="74" t="s">
        <v>195</v>
      </c>
      <c r="H26" s="89" t="s">
        <v>196</v>
      </c>
    </row>
    <row r="27" spans="2:8" x14ac:dyDescent="0.25">
      <c r="B27" s="90"/>
      <c r="C27" s="62" t="s">
        <v>210</v>
      </c>
      <c r="D27" s="34" t="s">
        <v>211</v>
      </c>
      <c r="E27" s="34" t="s">
        <v>212</v>
      </c>
      <c r="F27" s="34" t="s">
        <v>213</v>
      </c>
      <c r="G27" s="34" t="s">
        <v>214</v>
      </c>
      <c r="H27" s="91"/>
    </row>
    <row r="28" spans="2:8" x14ac:dyDescent="0.25">
      <c r="B28" s="92" t="s">
        <v>216</v>
      </c>
      <c r="C28" s="63">
        <v>30</v>
      </c>
      <c r="D28" s="63">
        <v>10</v>
      </c>
      <c r="E28" s="63"/>
      <c r="F28" s="63"/>
      <c r="G28" s="64"/>
      <c r="H28" s="93">
        <f>((D28*C28)/100+(E28*C28)/100+(F28*C28)/100+(G28*C28)/100)</f>
        <v>3</v>
      </c>
    </row>
    <row r="29" spans="2:8" x14ac:dyDescent="0.25">
      <c r="B29" s="92" t="s">
        <v>217</v>
      </c>
      <c r="C29" s="63">
        <v>10</v>
      </c>
      <c r="D29" s="63">
        <v>10</v>
      </c>
      <c r="E29" s="63"/>
      <c r="F29" s="63"/>
      <c r="G29" s="63"/>
      <c r="H29" s="93">
        <f>((D29*C29)/100+(E29*C29)/100+(F29*C29)/100+(G29*C29)/100)</f>
        <v>1</v>
      </c>
    </row>
    <row r="30" spans="2:8" ht="31.5" x14ac:dyDescent="0.25">
      <c r="B30" s="94" t="s">
        <v>218</v>
      </c>
      <c r="C30" s="63">
        <v>30</v>
      </c>
      <c r="D30" s="63">
        <v>10</v>
      </c>
      <c r="E30" s="63"/>
      <c r="F30" s="63"/>
      <c r="G30" s="63"/>
      <c r="H30" s="93">
        <f t="shared" ref="H30" si="2">((D30*C30)/100+(E30*C30)/100+(F30*C30)/100+(G30*C30)/100)</f>
        <v>3</v>
      </c>
    </row>
    <row r="31" spans="2:8" x14ac:dyDescent="0.25">
      <c r="B31" s="92" t="s">
        <v>219</v>
      </c>
      <c r="C31" s="63">
        <v>15</v>
      </c>
      <c r="D31" s="63">
        <v>10</v>
      </c>
      <c r="E31" s="63"/>
      <c r="F31" s="63"/>
      <c r="G31" s="64"/>
      <c r="H31" s="93">
        <f>((D31*C31)/100+(E31*C31)/100+(F31*C31)/100+(G31*C31)/100)</f>
        <v>1.5</v>
      </c>
    </row>
    <row r="32" spans="2:8" ht="38.25" customHeight="1" x14ac:dyDescent="0.25">
      <c r="B32" s="94" t="s">
        <v>220</v>
      </c>
      <c r="C32" s="63">
        <v>15</v>
      </c>
      <c r="D32" s="63">
        <v>10</v>
      </c>
      <c r="E32" s="63"/>
      <c r="F32" s="63"/>
      <c r="G32" s="64"/>
      <c r="H32" s="93">
        <f>((D32*C32)/100+(E32*C32)/100+(F32*C32)/100+(G32*C32)/100)</f>
        <v>1.5</v>
      </c>
    </row>
    <row r="33" spans="2:8" x14ac:dyDescent="0.25">
      <c r="B33" s="86"/>
      <c r="C33" s="82">
        <f>(C28+C29+C30+C31+C32)</f>
        <v>100</v>
      </c>
      <c r="D33" s="45"/>
      <c r="E33" s="285" t="s">
        <v>230</v>
      </c>
      <c r="F33" s="285"/>
      <c r="G33" s="285"/>
      <c r="H33" s="91">
        <f>SUM(H28:H32)</f>
        <v>10</v>
      </c>
    </row>
    <row r="34" spans="2:8" x14ac:dyDescent="0.25">
      <c r="B34" s="86"/>
      <c r="C34" s="81"/>
      <c r="D34" s="81"/>
      <c r="E34" s="285" t="s">
        <v>191</v>
      </c>
      <c r="F34" s="285"/>
      <c r="G34" s="285"/>
      <c r="H34" s="91">
        <f>(H33*30)/100</f>
        <v>3</v>
      </c>
    </row>
    <row r="35" spans="2:8" x14ac:dyDescent="0.25">
      <c r="B35" s="86"/>
      <c r="C35" s="81"/>
      <c r="D35" s="81"/>
      <c r="E35" s="81"/>
      <c r="F35" s="81"/>
      <c r="G35" s="81"/>
      <c r="H35" s="87"/>
    </row>
    <row r="36" spans="2:8" x14ac:dyDescent="0.25">
      <c r="B36" s="86"/>
      <c r="C36" s="81"/>
      <c r="D36" s="81"/>
      <c r="E36" s="81"/>
      <c r="F36" s="81"/>
      <c r="G36" s="81"/>
      <c r="H36" s="87"/>
    </row>
    <row r="37" spans="2:8" x14ac:dyDescent="0.25">
      <c r="B37" s="295" t="s">
        <v>222</v>
      </c>
      <c r="C37" s="296"/>
      <c r="D37" s="296"/>
      <c r="E37" s="296"/>
      <c r="F37" s="296"/>
      <c r="G37" s="296"/>
      <c r="H37" s="297"/>
    </row>
    <row r="38" spans="2:8" x14ac:dyDescent="0.25">
      <c r="B38" s="88" t="s">
        <v>190</v>
      </c>
      <c r="C38" s="8" t="s">
        <v>191</v>
      </c>
      <c r="D38" s="74" t="s">
        <v>192</v>
      </c>
      <c r="E38" s="74" t="s">
        <v>193</v>
      </c>
      <c r="F38" s="74" t="s">
        <v>194</v>
      </c>
      <c r="G38" s="74" t="s">
        <v>195</v>
      </c>
      <c r="H38" s="89" t="s">
        <v>196</v>
      </c>
    </row>
    <row r="39" spans="2:8" x14ac:dyDescent="0.25">
      <c r="B39" s="90"/>
      <c r="C39" s="62" t="s">
        <v>210</v>
      </c>
      <c r="D39" s="34" t="s">
        <v>211</v>
      </c>
      <c r="E39" s="34" t="s">
        <v>212</v>
      </c>
      <c r="F39" s="34" t="s">
        <v>213</v>
      </c>
      <c r="G39" s="34" t="s">
        <v>214</v>
      </c>
      <c r="H39" s="91"/>
    </row>
    <row r="40" spans="2:8" x14ac:dyDescent="0.25">
      <c r="B40" s="92" t="s">
        <v>219</v>
      </c>
      <c r="C40" s="63">
        <v>70</v>
      </c>
      <c r="D40" s="63">
        <v>10</v>
      </c>
      <c r="E40" s="63"/>
      <c r="F40" s="63"/>
      <c r="G40" s="64"/>
      <c r="H40" s="93">
        <f>((D40*C40)/100+(E40*C40)/100+(F40*C40)/100+(G40*C40)/100)</f>
        <v>7</v>
      </c>
    </row>
    <row r="41" spans="2:8" ht="22.5" customHeight="1" x14ac:dyDescent="0.25">
      <c r="B41" s="92" t="s">
        <v>223</v>
      </c>
      <c r="C41" s="63">
        <v>30</v>
      </c>
      <c r="D41" s="63">
        <v>10</v>
      </c>
      <c r="E41" s="63"/>
      <c r="F41" s="63"/>
      <c r="G41" s="63"/>
      <c r="H41" s="93">
        <f>((D41*C41)/100+(E41*C41)/100+(F41*C41)/100+(G41*C41)/100)</f>
        <v>3</v>
      </c>
    </row>
    <row r="42" spans="2:8" x14ac:dyDescent="0.25">
      <c r="B42" s="86"/>
      <c r="C42" s="82">
        <f>(C40+C41)</f>
        <v>100</v>
      </c>
      <c r="D42" s="45"/>
      <c r="E42" s="285" t="s">
        <v>229</v>
      </c>
      <c r="F42" s="285"/>
      <c r="G42" s="285"/>
      <c r="H42" s="91">
        <f>SUM(H40:H41)</f>
        <v>10</v>
      </c>
    </row>
    <row r="43" spans="2:8" ht="16.5" thickBot="1" x14ac:dyDescent="0.3">
      <c r="B43" s="102"/>
      <c r="C43" s="101"/>
      <c r="D43" s="101"/>
      <c r="E43" s="286" t="s">
        <v>191</v>
      </c>
      <c r="F43" s="286"/>
      <c r="G43" s="286"/>
      <c r="H43" s="103">
        <f>(H42*30)/100</f>
        <v>3</v>
      </c>
    </row>
    <row r="44" spans="2:8" x14ac:dyDescent="0.25">
      <c r="B44" s="86"/>
      <c r="C44" s="81"/>
      <c r="D44" s="81"/>
      <c r="E44" s="81"/>
      <c r="F44" s="81"/>
      <c r="G44" s="81"/>
      <c r="H44" s="87"/>
    </row>
    <row r="45" spans="2:8" x14ac:dyDescent="0.25">
      <c r="B45" s="86"/>
      <c r="C45" s="81"/>
      <c r="D45" s="81"/>
      <c r="E45" s="81"/>
      <c r="F45" s="81"/>
      <c r="G45" s="81"/>
      <c r="H45" s="87"/>
    </row>
    <row r="46" spans="2:8" x14ac:dyDescent="0.25">
      <c r="B46" s="283" t="s">
        <v>173</v>
      </c>
      <c r="C46" s="284"/>
      <c r="D46" s="284"/>
      <c r="E46" s="284"/>
      <c r="F46" s="81"/>
      <c r="G46" s="81"/>
      <c r="H46" s="87"/>
    </row>
    <row r="47" spans="2:8" x14ac:dyDescent="0.25">
      <c r="B47" s="90"/>
      <c r="C47" s="57" t="s">
        <v>228</v>
      </c>
      <c r="D47" s="57" t="s">
        <v>191</v>
      </c>
      <c r="E47" s="57" t="s">
        <v>196</v>
      </c>
      <c r="F47" s="81"/>
      <c r="G47" s="81"/>
      <c r="H47" s="87"/>
    </row>
    <row r="48" spans="2:8" x14ac:dyDescent="0.25">
      <c r="B48" s="90" t="s">
        <v>226</v>
      </c>
      <c r="C48" s="57">
        <v>10</v>
      </c>
      <c r="D48" s="68">
        <v>0.1</v>
      </c>
      <c r="E48" s="57">
        <f>(C48*10/100)</f>
        <v>1</v>
      </c>
      <c r="F48" s="81"/>
      <c r="G48" s="81"/>
      <c r="H48" s="87"/>
    </row>
    <row r="49" spans="2:8" x14ac:dyDescent="0.25">
      <c r="B49" s="90" t="s">
        <v>227</v>
      </c>
      <c r="C49" s="57">
        <f>(H23+H34+H43)</f>
        <v>9</v>
      </c>
      <c r="D49" s="68">
        <v>0.9</v>
      </c>
      <c r="E49" s="57">
        <f>(C49)</f>
        <v>9</v>
      </c>
      <c r="F49" s="81"/>
      <c r="G49" s="81"/>
      <c r="H49" s="87"/>
    </row>
    <row r="50" spans="2:8" x14ac:dyDescent="0.25">
      <c r="B50" s="96"/>
      <c r="C50" s="282" t="s">
        <v>231</v>
      </c>
      <c r="D50" s="282"/>
      <c r="E50" s="97">
        <f>(E48+E49)</f>
        <v>10</v>
      </c>
      <c r="F50" s="98"/>
      <c r="G50" s="98"/>
      <c r="H50" s="99"/>
    </row>
  </sheetData>
  <mergeCells count="16">
    <mergeCell ref="C50:D50"/>
    <mergeCell ref="B46:E46"/>
    <mergeCell ref="E42:G42"/>
    <mergeCell ref="E43:G43"/>
    <mergeCell ref="B2:H2"/>
    <mergeCell ref="B3:H3"/>
    <mergeCell ref="B4:H4"/>
    <mergeCell ref="C6:H6"/>
    <mergeCell ref="C7:H8"/>
    <mergeCell ref="B37:H37"/>
    <mergeCell ref="B10:H10"/>
    <mergeCell ref="E22:G22"/>
    <mergeCell ref="E23:G23"/>
    <mergeCell ref="B25:H25"/>
    <mergeCell ref="E33:G33"/>
    <mergeCell ref="E34:G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Memoria (30%)</vt:lpstr>
      <vt:lpstr>Exposición (30%)</vt:lpstr>
      <vt:lpstr>Defensa (30%)</vt:lpstr>
      <vt:lpstr>global</vt:lpstr>
      <vt:lpstr>Formato calificación SR</vt:lpstr>
      <vt:lpstr>'Defensa (30%)'!Área_de_impresión</vt:lpstr>
      <vt:lpstr>'Exposición (30%)'!Área_de_impresión</vt:lpstr>
      <vt:lpstr>'Memoria (30%)'!Área_de_impresión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Isabel</cp:lastModifiedBy>
  <cp:lastPrinted>2016-11-02T09:21:17Z</cp:lastPrinted>
  <dcterms:created xsi:type="dcterms:W3CDTF">2016-10-21T09:36:44Z</dcterms:created>
  <dcterms:modified xsi:type="dcterms:W3CDTF">2017-07-20T15:06:30Z</dcterms:modified>
</cp:coreProperties>
</file>